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384" tabRatio="500" firstSheet="7" activeTab="15"/>
  </bookViews>
  <sheets>
    <sheet name="10.01" sheetId="50" r:id="rId1"/>
    <sheet name="11.01." sheetId="48" r:id="rId2"/>
    <sheet name="12.01" sheetId="56" r:id="rId3"/>
    <sheet name="13.01" sheetId="57" r:id="rId4"/>
    <sheet name="14.01." sheetId="58" r:id="rId5"/>
    <sheet name="17.01" sheetId="36" r:id="rId6"/>
    <sheet name="18.01." sheetId="59" r:id="rId7"/>
    <sheet name="19.01." sheetId="60" r:id="rId8"/>
    <sheet name="20.01" sheetId="61" r:id="rId9"/>
    <sheet name="21.01." sheetId="62" r:id="rId10"/>
    <sheet name="24.01" sheetId="63" r:id="rId11"/>
    <sheet name="25.01" sheetId="47" r:id="rId12"/>
    <sheet name="26.01" sheetId="45" r:id="rId13"/>
    <sheet name="27.01" sheetId="64" r:id="rId14"/>
    <sheet name="28.01" sheetId="30" r:id="rId15"/>
    <sheet name="31.01." sheetId="65" r:id="rId16"/>
  </sheets>
  <calcPr calcId="144525" refMode="R1C1"/>
</workbook>
</file>

<file path=xl/sharedStrings.xml><?xml version="1.0" encoding="utf-8"?>
<sst xmlns="http://schemas.openxmlformats.org/spreadsheetml/2006/main" count="860" uniqueCount="193">
  <si>
    <t>Количество продуктов питания, подлежащих закладке на 1 человека</t>
  </si>
  <si>
    <t xml:space="preserve">10 января 2022                               120 чел                            </t>
  </si>
  <si>
    <t>Молоко</t>
  </si>
  <si>
    <t>Масло сливочное</t>
  </si>
  <si>
    <t>Сахар</t>
  </si>
  <si>
    <t>Чай</t>
  </si>
  <si>
    <t>Чоко-Пай</t>
  </si>
  <si>
    <t>Говядина</t>
  </si>
  <si>
    <t>Хлеб пшеничный</t>
  </si>
  <si>
    <t>Хлеб ржаной</t>
  </si>
  <si>
    <t>Сок</t>
  </si>
  <si>
    <t>Огурцы соленый</t>
  </si>
  <si>
    <t>Картофель</t>
  </si>
  <si>
    <t>Лук</t>
  </si>
  <si>
    <t>Морковь</t>
  </si>
  <si>
    <t>Масло растительное</t>
  </si>
  <si>
    <t xml:space="preserve">Грудка куриная </t>
  </si>
  <si>
    <t>Перловка</t>
  </si>
  <si>
    <t>Окорок свиной</t>
  </si>
  <si>
    <t>Макароны</t>
  </si>
  <si>
    <t>Сухофрукты</t>
  </si>
  <si>
    <t>Пшено</t>
  </si>
  <si>
    <t>Мука</t>
  </si>
  <si>
    <t>Томатная паста</t>
  </si>
  <si>
    <t>Соль</t>
  </si>
  <si>
    <t>человек</t>
  </si>
  <si>
    <r>
      <rPr>
        <b/>
        <sz val="12"/>
        <rFont val="Times New Roman"/>
        <charset val="204"/>
      </rPr>
      <t>1 завтрак</t>
    </r>
    <r>
      <rPr>
        <sz val="12"/>
        <rFont val="Times New Roman"/>
        <charset val="204"/>
      </rPr>
      <t xml:space="preserve"> </t>
    </r>
  </si>
  <si>
    <t>Пироженное Чокопай</t>
  </si>
  <si>
    <t>Выдано 23 н.ед</t>
  </si>
  <si>
    <t>Чай с сахаром</t>
  </si>
  <si>
    <t>2 завтрак</t>
  </si>
  <si>
    <t>Обед</t>
  </si>
  <si>
    <t>Рассольник с мясом и сметаной</t>
  </si>
  <si>
    <t>Котлета мясная с макаронами</t>
  </si>
  <si>
    <t>Соус томатный</t>
  </si>
  <si>
    <t>Компот из сухофруктов</t>
  </si>
  <si>
    <t>Хлеб</t>
  </si>
  <si>
    <t>,</t>
  </si>
  <si>
    <t>Полдник</t>
  </si>
  <si>
    <t>Каша пшенная молочная</t>
  </si>
  <si>
    <t>Итого на человека</t>
  </si>
  <si>
    <t>Итого к выдаче</t>
  </si>
  <si>
    <t>Цена</t>
  </si>
  <si>
    <t>На сумму</t>
  </si>
  <si>
    <t>Заведующий МДОУ ________________ Е.А. Бабенко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</si>
  <si>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 Повар ______________ А.Н 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</si>
  <si>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</si>
  <si>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11 января  2022                                 129 чел                            </t>
  </si>
  <si>
    <t>Геркулес</t>
  </si>
  <si>
    <t>Гречка</t>
  </si>
  <si>
    <t>Грудка куриная</t>
  </si>
  <si>
    <t>Яблоко</t>
  </si>
  <si>
    <t>Рыба Минтай</t>
  </si>
  <si>
    <t>Вафли</t>
  </si>
  <si>
    <t>Какао</t>
  </si>
  <si>
    <t>Дрожжи</t>
  </si>
  <si>
    <t>Свекла</t>
  </si>
  <si>
    <t>Яйца</t>
  </si>
  <si>
    <t>Иммуноцея</t>
  </si>
  <si>
    <t>Повидло</t>
  </si>
  <si>
    <t>Каша  овсянная молочная</t>
  </si>
  <si>
    <t>Выдано 26 н.ед</t>
  </si>
  <si>
    <t>Чай с сахаром и лимоном</t>
  </si>
  <si>
    <t xml:space="preserve">Хлеб с маслом  </t>
  </si>
  <si>
    <t>Вафли Артек</t>
  </si>
  <si>
    <t>Суп крестьянский с мясом</t>
  </si>
  <si>
    <t>Рыба тушенная</t>
  </si>
  <si>
    <t>Картофельное пюре</t>
  </si>
  <si>
    <t>Салат из свеклы и яблок</t>
  </si>
  <si>
    <t>Оладьи с повидлом</t>
  </si>
  <si>
    <t>Какао с молоком</t>
  </si>
  <si>
    <t>Заведующий МДОУ ________________ Е.А. Бабенко 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</si>
  <si>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Повар ______________ А.Н 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</si>
  <si>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</si>
  <si>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12 января 2022                                141 чел                            </t>
  </si>
  <si>
    <t>Вермишель</t>
  </si>
  <si>
    <t>ЧокоПай</t>
  </si>
  <si>
    <t>Фасоль</t>
  </si>
  <si>
    <t>Грудка</t>
  </si>
  <si>
    <t>Рис</t>
  </si>
  <si>
    <t>Манка</t>
  </si>
  <si>
    <t>Барни</t>
  </si>
  <si>
    <t>яйцо</t>
  </si>
  <si>
    <t>Ягода</t>
  </si>
  <si>
    <t>Крахмал</t>
  </si>
  <si>
    <t>Суп вермишелевый молочный</t>
  </si>
  <si>
    <t>Хлеб с маслом</t>
  </si>
  <si>
    <t>Бисквит</t>
  </si>
  <si>
    <t>Суп фасолевый с мясом</t>
  </si>
  <si>
    <t>Плов с курицей</t>
  </si>
  <si>
    <t>Компот из свежих яблок и ягод</t>
  </si>
  <si>
    <t>Биточки манные</t>
  </si>
  <si>
    <t>Соус ягодный</t>
  </si>
  <si>
    <t xml:space="preserve">13 января 2022                                 130 чел                            </t>
  </si>
  <si>
    <t>Творог</t>
  </si>
  <si>
    <t>Печенье</t>
  </si>
  <si>
    <t>Ванилин</t>
  </si>
  <si>
    <t>Укроп</t>
  </si>
  <si>
    <t>Каша манная  молочная</t>
  </si>
  <si>
    <t xml:space="preserve">Хлеб с маслом </t>
  </si>
  <si>
    <t>Гуляш мясной</t>
  </si>
  <si>
    <t>Гречка отварная</t>
  </si>
  <si>
    <t>Булочка с творогом</t>
  </si>
  <si>
    <t xml:space="preserve">14 января 2022                                123 чел                            </t>
  </si>
  <si>
    <t>Лимон</t>
  </si>
  <si>
    <t>Бананы</t>
  </si>
  <si>
    <t>Сметана</t>
  </si>
  <si>
    <t>Яйцо</t>
  </si>
  <si>
    <t>Лимонная кислота</t>
  </si>
  <si>
    <t>Чай с лимоном и сахаром</t>
  </si>
  <si>
    <t>Свекольник с мясом и сметаной</t>
  </si>
  <si>
    <t>Рыба тушеннпая</t>
  </si>
  <si>
    <t>Пюре картофельное</t>
  </si>
  <si>
    <t>Компот из яблок и ягод</t>
  </si>
  <si>
    <t>Запеканка творожная</t>
  </si>
  <si>
    <t>Соус сметанный</t>
  </si>
  <si>
    <t xml:space="preserve">17 января 2022                             106 чел                            </t>
  </si>
  <si>
    <t>Лимоны</t>
  </si>
  <si>
    <t>Курага</t>
  </si>
  <si>
    <t>Рыба горбуша</t>
  </si>
  <si>
    <t>С/фрукты</t>
  </si>
  <si>
    <t>Плов фруктовый с маслом</t>
  </si>
  <si>
    <t>Выдано 25 н.ед</t>
  </si>
  <si>
    <t>Суп рыбный со сметаной</t>
  </si>
  <si>
    <t>Котлета мясная с гречкой</t>
  </si>
  <si>
    <t>Каша манная молочная</t>
  </si>
  <si>
    <t>вафли</t>
  </si>
  <si>
    <t xml:space="preserve">18 января 2022                               104 чел                            </t>
  </si>
  <si>
    <t>Геркулоес</t>
  </si>
  <si>
    <t>Голень индейки</t>
  </si>
  <si>
    <t>Куриная грудка</t>
  </si>
  <si>
    <t>Петрушка</t>
  </si>
  <si>
    <t>Каша овсянная молочная</t>
  </si>
  <si>
    <t>Выдано 21 н.ед</t>
  </si>
  <si>
    <t>Суп вермишелевый</t>
  </si>
  <si>
    <t>Запеканка с мясом картофельная</t>
  </si>
  <si>
    <t>Омлет</t>
  </si>
  <si>
    <t xml:space="preserve">19 января 2022                               105 чел                            </t>
  </si>
  <si>
    <t>Горох</t>
  </si>
  <si>
    <t>Капуста</t>
  </si>
  <si>
    <t>Каша гречневая молочная</t>
  </si>
  <si>
    <t>Выдано 24 н.ед</t>
  </si>
  <si>
    <t>Суп гороховый с мясом</t>
  </si>
  <si>
    <t>Капуста тушенная с мясом</t>
  </si>
  <si>
    <t xml:space="preserve">20 января   2022                                    99 чел                            </t>
  </si>
  <si>
    <t>Пшеничная круцпа "Увелка"</t>
  </si>
  <si>
    <t>Сыр</t>
  </si>
  <si>
    <t>Капуста квашенная</t>
  </si>
  <si>
    <t>Каша пшеничная молочная</t>
  </si>
  <si>
    <t>Выдано 29 н.ед</t>
  </si>
  <si>
    <t>Хлеб с маслом  и сыром</t>
  </si>
  <si>
    <t>Щи с квашенной капустой с мясом и сметаной</t>
  </si>
  <si>
    <t xml:space="preserve">Гуляш мяснеой </t>
  </si>
  <si>
    <t>Макароны отварные</t>
  </si>
  <si>
    <t xml:space="preserve">21 января 2022                                98 чел                            </t>
  </si>
  <si>
    <t>Рыба минтай</t>
  </si>
  <si>
    <t>Огурцы соленые</t>
  </si>
  <si>
    <t>Сосиски</t>
  </si>
  <si>
    <t>Конфета шоколадная</t>
  </si>
  <si>
    <t>Каша молочная "Дружба"</t>
  </si>
  <si>
    <t>Выдано 28 н.ед</t>
  </si>
  <si>
    <t>Суп рассольник с мясом и сметаной</t>
  </si>
  <si>
    <t>Биточки рыбные</t>
  </si>
  <si>
    <t>Соиска в тесте</t>
  </si>
  <si>
    <t xml:space="preserve">24 января  2022                                 96 чел                            </t>
  </si>
  <si>
    <t>Макароны с маслом и сыром</t>
  </si>
  <si>
    <t>Суп картофельный с мясом и клецками</t>
  </si>
  <si>
    <t>Голубцы ленивые</t>
  </si>
  <si>
    <t>с отварным рисом</t>
  </si>
  <si>
    <t>Компот из  сухофруктов</t>
  </si>
  <si>
    <t xml:space="preserve">25 января 2022                                104 чел                            </t>
  </si>
  <si>
    <t>Зеленый горошек</t>
  </si>
  <si>
    <t>Груши</t>
  </si>
  <si>
    <t>Вермишель молочная</t>
  </si>
  <si>
    <t>Выдано 27 н.ед</t>
  </si>
  <si>
    <t>Хлеб с маслом и сыром</t>
  </si>
  <si>
    <t>Борщ из свежей капусты с мясом и сметаной</t>
  </si>
  <si>
    <t>Салат из зеленого горошка</t>
  </si>
  <si>
    <t xml:space="preserve">26 января 2022                                104 чел                            </t>
  </si>
  <si>
    <t>Рыба Горбуша</t>
  </si>
  <si>
    <t>Сосиска отварная с гречкой</t>
  </si>
  <si>
    <t>Запеканка с творогом</t>
  </si>
  <si>
    <t xml:space="preserve">27 января   2022                                    98 чел                            </t>
  </si>
  <si>
    <t>Мясо тушенное</t>
  </si>
  <si>
    <t>0,011,2</t>
  </si>
  <si>
    <t xml:space="preserve">28 января 2021                                91 чел                            </t>
  </si>
  <si>
    <t>Рыба Хек</t>
  </si>
  <si>
    <t>Каша рисовая молочная</t>
  </si>
  <si>
    <t>Салат из квашенной капусты с луком</t>
  </si>
  <si>
    <t>Ватрушка с творогом</t>
  </si>
  <si>
    <t xml:space="preserve">31 января 2022                             87 чел                            </t>
  </si>
  <si>
    <t>Борщ с мясом и сметаной</t>
  </si>
  <si>
    <t>Гуляш мясной с гречкой</t>
  </si>
</sst>
</file>

<file path=xl/styles.xml><?xml version="1.0" encoding="utf-8"?>
<styleSheet xmlns="http://schemas.openxmlformats.org/spreadsheetml/2006/main">
  <numFmts count="6">
    <numFmt numFmtId="176" formatCode="0.000"/>
    <numFmt numFmtId="177" formatCode="_-&quot;₽&quot;* #,##0.00_-;\-&quot;₽&quot;* #,##0.00_-;_-&quot;₽&quot;* &quot;-&quot;??_-;_-@_-"/>
    <numFmt numFmtId="178" formatCode="_-* #,##0_-;\-&quot;₽&quot;* #,##0_-;_-&quot;₽&quot;* &quot;-&quot;_-;_-@_-"/>
    <numFmt numFmtId="43" formatCode="_-* #,##0.00_-;\-* #,##0.00_-;_-* &quot;-&quot;??_-;_-@_-"/>
    <numFmt numFmtId="41" formatCode="_-* #,##0_-;\-* #,##0_-;_-* &quot;-&quot;_-;_-@_-"/>
    <numFmt numFmtId="179" formatCode="0.0000"/>
  </numFmts>
  <fonts count="30">
    <font>
      <sz val="10"/>
      <name val="Arial"/>
      <charset val="204"/>
    </font>
    <font>
      <b/>
      <sz val="12"/>
      <name val="Arial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Cambria"/>
      <charset val="204"/>
    </font>
    <font>
      <sz val="10"/>
      <name val="Times New Roman"/>
      <charset val="204"/>
    </font>
    <font>
      <sz val="9"/>
      <name val="Arial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6" fillId="7" borderId="0" applyNumberFormat="0" applyBorder="0" applyAlignment="0" applyProtection="0">
      <alignment vertical="center"/>
    </xf>
    <xf numFmtId="178" fontId="0" fillId="0" borderId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1" fontId="0" fillId="0" borderId="0" applyBorder="0" applyAlignment="0" applyProtection="0"/>
    <xf numFmtId="177" fontId="0" fillId="0" borderId="0" applyBorder="0" applyAlignment="0" applyProtection="0"/>
    <xf numFmtId="43" fontId="0" fillId="0" borderId="0" applyBorder="0" applyAlignment="0" applyProtection="0"/>
    <xf numFmtId="0" fontId="16" fillId="13" borderId="0" applyNumberFormat="0" applyBorder="0" applyAlignment="0" applyProtection="0">
      <alignment vertical="center"/>
    </xf>
    <xf numFmtId="9" fontId="0" fillId="0" borderId="0" applyBorder="0" applyAlignment="0" applyProtection="0"/>
    <xf numFmtId="0" fontId="16" fillId="16" borderId="0" applyNumberFormat="0" applyBorder="0" applyAlignment="0" applyProtection="0">
      <alignment vertical="center"/>
    </xf>
    <xf numFmtId="0" fontId="20" fillId="0" borderId="57" applyNumberFormat="0" applyFill="0" applyAlignment="0" applyProtection="0">
      <alignment vertical="center"/>
    </xf>
    <xf numFmtId="0" fontId="17" fillId="8" borderId="5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6" borderId="5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2" applyNumberFormat="0" applyFill="0" applyAlignment="0" applyProtection="0">
      <alignment vertical="center"/>
    </xf>
    <xf numFmtId="0" fontId="11" fillId="0" borderId="52" applyNumberFormat="0" applyFill="0" applyAlignment="0" applyProtection="0">
      <alignment vertical="center"/>
    </xf>
    <xf numFmtId="0" fontId="24" fillId="0" borderId="5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7" borderId="56" applyNumberFormat="0" applyAlignment="0" applyProtection="0">
      <alignment vertical="center"/>
    </xf>
    <xf numFmtId="0" fontId="14" fillId="5" borderId="53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8" fillId="0" borderId="5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77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textRotation="90" wrapText="1"/>
    </xf>
    <xf numFmtId="0" fontId="0" fillId="0" borderId="1" xfId="0" applyBorder="1"/>
    <xf numFmtId="176" fontId="0" fillId="0" borderId="2" xfId="0" applyNumberFormat="1" applyBorder="1"/>
    <xf numFmtId="176" fontId="0" fillId="0" borderId="3" xfId="0" applyNumberFormat="1" applyBorder="1"/>
    <xf numFmtId="179" fontId="0" fillId="0" borderId="3" xfId="0" applyNumberFormat="1" applyBorder="1"/>
    <xf numFmtId="0" fontId="4" fillId="0" borderId="4" xfId="0" applyFont="1" applyBorder="1" applyAlignment="1">
      <alignment horizontal="left" vertical="center" textRotation="90" wrapText="1"/>
    </xf>
    <xf numFmtId="0" fontId="0" fillId="0" borderId="4" xfId="0" applyBorder="1"/>
    <xf numFmtId="176" fontId="0" fillId="0" borderId="5" xfId="0" applyNumberFormat="1" applyBorder="1"/>
    <xf numFmtId="176" fontId="0" fillId="0" borderId="6" xfId="0" applyNumberFormat="1" applyBorder="1"/>
    <xf numFmtId="179" fontId="0" fillId="0" borderId="6" xfId="0" applyNumberFormat="1" applyBorder="1"/>
    <xf numFmtId="0" fontId="5" fillId="0" borderId="4" xfId="0" applyFont="1" applyBorder="1" applyAlignment="1">
      <alignment vertical="top" wrapText="1"/>
    </xf>
    <xf numFmtId="0" fontId="4" fillId="0" borderId="7" xfId="0" applyFont="1" applyBorder="1" applyAlignment="1">
      <alignment horizontal="left" vertical="center" textRotation="90" wrapText="1"/>
    </xf>
    <xf numFmtId="0" fontId="0" fillId="0" borderId="7" xfId="0" applyBorder="1"/>
    <xf numFmtId="176" fontId="0" fillId="0" borderId="8" xfId="0" applyNumberFormat="1" applyBorder="1"/>
    <xf numFmtId="176" fontId="0" fillId="0" borderId="9" xfId="0" applyNumberFormat="1" applyBorder="1"/>
    <xf numFmtId="179" fontId="0" fillId="0" borderId="9" xfId="0" applyNumberFormat="1" applyBorder="1"/>
    <xf numFmtId="0" fontId="4" fillId="0" borderId="13" xfId="0" applyFont="1" applyBorder="1" applyAlignment="1">
      <alignment horizontal="left" vertical="center" textRotation="90" wrapText="1"/>
    </xf>
    <xf numFmtId="176" fontId="0" fillId="0" borderId="14" xfId="0" applyNumberFormat="1" applyBorder="1"/>
    <xf numFmtId="176" fontId="0" fillId="0" borderId="15" xfId="0" applyNumberFormat="1" applyBorder="1"/>
    <xf numFmtId="179" fontId="0" fillId="0" borderId="15" xfId="0" applyNumberFormat="1" applyBorder="1"/>
    <xf numFmtId="0" fontId="3" fillId="0" borderId="16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0" borderId="4" xfId="0" applyFont="1" applyBorder="1"/>
    <xf numFmtId="0" fontId="3" fillId="0" borderId="18" xfId="0" applyFont="1" applyBorder="1" applyAlignment="1">
      <alignment horizontal="center" vertical="center" textRotation="90" wrapText="1"/>
    </xf>
    <xf numFmtId="0" fontId="0" fillId="0" borderId="18" xfId="0" applyBorder="1"/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2" fontId="0" fillId="0" borderId="6" xfId="0" applyNumberFormat="1" applyBorder="1"/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2" fontId="0" fillId="0" borderId="8" xfId="0" applyNumberFormat="1" applyBorder="1"/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0" fontId="6" fillId="0" borderId="0" xfId="0" applyFont="1"/>
    <xf numFmtId="2" fontId="0" fillId="0" borderId="0" xfId="0" applyNumberFormat="1" applyBorder="1"/>
    <xf numFmtId="2" fontId="7" fillId="0" borderId="0" xfId="0" applyNumberFormat="1" applyFont="1" applyFill="1" applyBorder="1" applyAlignment="1" applyProtection="1"/>
    <xf numFmtId="176" fontId="0" fillId="0" borderId="25" xfId="0" applyNumberFormat="1" applyBorder="1"/>
    <xf numFmtId="176" fontId="0" fillId="0" borderId="26" xfId="0" applyNumberFormat="1" applyBorder="1"/>
    <xf numFmtId="176" fontId="0" fillId="0" borderId="27" xfId="0" applyNumberFormat="1" applyBorder="1"/>
    <xf numFmtId="176" fontId="0" fillId="0" borderId="28" xfId="0" applyNumberFormat="1" applyBorder="1"/>
    <xf numFmtId="0" fontId="3" fillId="0" borderId="20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textRotation="90"/>
    </xf>
    <xf numFmtId="176" fontId="1" fillId="0" borderId="17" xfId="0" applyNumberFormat="1" applyFont="1" applyBorder="1" applyAlignment="1">
      <alignment horizontal="center" vertical="center" textRotation="90"/>
    </xf>
    <xf numFmtId="176" fontId="1" fillId="0" borderId="18" xfId="0" applyNumberFormat="1" applyFont="1" applyBorder="1" applyAlignment="1">
      <alignment horizontal="center" vertical="center" textRotation="90"/>
    </xf>
    <xf numFmtId="2" fontId="0" fillId="0" borderId="26" xfId="0" applyNumberFormat="1" applyBorder="1"/>
    <xf numFmtId="2" fontId="0" fillId="0" borderId="4" xfId="0" applyNumberFormat="1" applyBorder="1"/>
    <xf numFmtId="2" fontId="0" fillId="0" borderId="7" xfId="0" applyNumberFormat="1" applyBorder="1"/>
    <xf numFmtId="0" fontId="0" fillId="0" borderId="3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32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33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textRotation="90" wrapText="1"/>
    </xf>
    <xf numFmtId="0" fontId="4" fillId="0" borderId="32" xfId="0" applyFont="1" applyBorder="1" applyAlignment="1">
      <alignment horizontal="left" vertical="center" textRotation="90" wrapText="1"/>
    </xf>
    <xf numFmtId="0" fontId="4" fillId="0" borderId="33" xfId="0" applyFont="1" applyBorder="1" applyAlignment="1">
      <alignment horizontal="left" vertical="center" textRotation="90" wrapText="1"/>
    </xf>
    <xf numFmtId="0" fontId="4" fillId="0" borderId="35" xfId="0" applyFont="1" applyBorder="1" applyAlignment="1">
      <alignment horizontal="left" vertical="center" textRotation="90" wrapText="1"/>
    </xf>
    <xf numFmtId="0" fontId="0" fillId="0" borderId="13" xfId="0" applyBorder="1"/>
    <xf numFmtId="0" fontId="3" fillId="0" borderId="36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vertical="top" wrapText="1"/>
    </xf>
    <xf numFmtId="176" fontId="0" fillId="0" borderId="39" xfId="0" applyNumberFormat="1" applyBorder="1"/>
    <xf numFmtId="176" fontId="0" fillId="0" borderId="40" xfId="0" applyNumberFormat="1" applyBorder="1"/>
    <xf numFmtId="179" fontId="0" fillId="0" borderId="40" xfId="0" applyNumberFormat="1" applyBorder="1"/>
    <xf numFmtId="0" fontId="5" fillId="0" borderId="4" xfId="0" applyFont="1" applyBorder="1" applyAlignment="1">
      <alignment wrapText="1"/>
    </xf>
    <xf numFmtId="0" fontId="3" fillId="0" borderId="41" xfId="0" applyFont="1" applyBorder="1" applyAlignment="1">
      <alignment horizontal="center" vertical="center" textRotation="90" wrapText="1"/>
    </xf>
    <xf numFmtId="0" fontId="0" fillId="0" borderId="17" xfId="0" applyBorder="1"/>
    <xf numFmtId="2" fontId="0" fillId="0" borderId="5" xfId="0" applyNumberFormat="1" applyBorder="1"/>
    <xf numFmtId="176" fontId="1" fillId="0" borderId="20" xfId="0" applyNumberFormat="1" applyFont="1" applyBorder="1" applyAlignment="1">
      <alignment vertical="center" textRotation="90"/>
    </xf>
    <xf numFmtId="2" fontId="0" fillId="0" borderId="22" xfId="0" applyNumberFormat="1" applyBorder="1"/>
    <xf numFmtId="2" fontId="0" fillId="0" borderId="29" xfId="0" applyNumberFormat="1" applyBorder="1"/>
    <xf numFmtId="0" fontId="0" fillId="0" borderId="19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42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43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76" fontId="0" fillId="0" borderId="45" xfId="0" applyNumberFormat="1" applyBorder="1"/>
    <xf numFmtId="176" fontId="0" fillId="0" borderId="46" xfId="0" applyNumberFormat="1" applyBorder="1"/>
    <xf numFmtId="179" fontId="0" fillId="0" borderId="46" xfId="0" applyNumberFormat="1" applyBorder="1"/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76" fontId="0" fillId="0" borderId="4" xfId="0" applyNumberFormat="1" applyBorder="1"/>
    <xf numFmtId="0" fontId="0" fillId="0" borderId="41" xfId="0" applyBorder="1" applyAlignment="1">
      <alignment horizontal="center"/>
    </xf>
    <xf numFmtId="0" fontId="0" fillId="0" borderId="51" xfId="0" applyBorder="1"/>
    <xf numFmtId="0" fontId="3" fillId="0" borderId="51" xfId="0" applyFont="1" applyBorder="1" applyAlignment="1">
      <alignment horizontal="center" vertical="center" wrapText="1"/>
    </xf>
    <xf numFmtId="0" fontId="0" fillId="0" borderId="16" xfId="0" applyBorder="1"/>
    <xf numFmtId="0" fontId="0" fillId="0" borderId="18" xfId="0" applyBorder="1" applyAlignment="1">
      <alignment wrapText="1"/>
    </xf>
    <xf numFmtId="176" fontId="0" fillId="0" borderId="19" xfId="0" applyNumberFormat="1" applyBorder="1"/>
    <xf numFmtId="176" fontId="0" fillId="0" borderId="42" xfId="0" applyNumberFormat="1" applyBorder="1"/>
    <xf numFmtId="2" fontId="0" fillId="0" borderId="42" xfId="0" applyNumberFormat="1" applyBorder="1"/>
    <xf numFmtId="2" fontId="0" fillId="0" borderId="43" xfId="0" applyNumberFormat="1" applyBorder="1"/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176" fontId="0" fillId="0" borderId="7" xfId="0" applyNumberFormat="1" applyBorder="1"/>
    <xf numFmtId="176" fontId="0" fillId="0" borderId="20" xfId="0" applyNumberFormat="1" applyBorder="1"/>
    <xf numFmtId="176" fontId="0" fillId="0" borderId="1" xfId="0" applyNumberFormat="1" applyBorder="1"/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8" xfId="0" applyFont="1" applyBorder="1"/>
    <xf numFmtId="2" fontId="0" fillId="0" borderId="9" xfId="0" applyNumberFormat="1" applyBorder="1"/>
    <xf numFmtId="2" fontId="0" fillId="0" borderId="27" xfId="0" applyNumberFormat="1" applyBorder="1"/>
    <xf numFmtId="179" fontId="0" fillId="0" borderId="0" xfId="0" applyNumberFormat="1"/>
    <xf numFmtId="0" fontId="2" fillId="0" borderId="19" xfId="0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wrapText="1"/>
    </xf>
    <xf numFmtId="179" fontId="3" fillId="0" borderId="6" xfId="0" applyNumberFormat="1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179" fontId="0" fillId="0" borderId="0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0" fillId="0" borderId="25" xfId="0" applyNumberFormat="1" applyBorder="1"/>
    <xf numFmtId="2" fontId="0" fillId="0" borderId="28" xfId="0" applyNumberFormat="1" applyBorder="1"/>
    <xf numFmtId="0" fontId="0" fillId="0" borderId="30" xfId="0" applyBorder="1"/>
    <xf numFmtId="0" fontId="0" fillId="0" borderId="3" xfId="0" applyBorder="1"/>
    <xf numFmtId="0" fontId="0" fillId="0" borderId="25" xfId="0" applyBorder="1"/>
    <xf numFmtId="2" fontId="0" fillId="0" borderId="26" xfId="0" applyNumberFormat="1" applyBorder="1"/>
    <xf numFmtId="0" fontId="2" fillId="0" borderId="17" xfId="0" applyFont="1" applyBorder="1" applyAlignment="1">
      <alignment horizontal="center" vertical="center" wrapText="1"/>
    </xf>
    <xf numFmtId="2" fontId="0" fillId="0" borderId="30" xfId="0" applyNumberFormat="1" applyBorder="1"/>
    <xf numFmtId="2" fontId="0" fillId="0" borderId="0" xfId="0" applyNumberFormat="1"/>
    <xf numFmtId="176" fontId="1" fillId="0" borderId="16" xfId="0" applyNumberFormat="1" applyFont="1" applyBorder="1" applyAlignment="1">
      <alignment vertical="center" textRotation="90"/>
    </xf>
    <xf numFmtId="2" fontId="0" fillId="0" borderId="48" xfId="0" applyNumberFormat="1" applyBorder="1"/>
    <xf numFmtId="0" fontId="0" fillId="0" borderId="35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1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9" fillId="0" borderId="10" xfId="0" applyFont="1" applyBorder="1" applyAlignment="1">
      <alignment horizontal="left" vertical="center" wrapText="1"/>
    </xf>
    <xf numFmtId="2" fontId="0" fillId="0" borderId="1" xfId="0" applyNumberFormat="1" applyBorder="1"/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Z37"/>
  <sheetViews>
    <sheetView workbookViewId="0">
      <pane ySplit="7" topLeftCell="A8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7.4444444444444" customWidth="1"/>
    <col min="3" max="3" width="7.33333333333333" customWidth="1"/>
    <col min="4" max="4" width="7" customWidth="1"/>
    <col min="5" max="5" width="6.55555555555556" customWidth="1"/>
    <col min="6" max="7" width="7" customWidth="1"/>
    <col min="8" max="8" width="7.33333333333333" customWidth="1"/>
    <col min="9" max="9" width="6" customWidth="1"/>
    <col min="10" max="10" width="6.66666666666667" customWidth="1"/>
    <col min="11" max="11" width="7" customWidth="1"/>
    <col min="12" max="12" width="6.55555555555556" customWidth="1"/>
    <col min="13" max="13" width="6.77777777777778" customWidth="1"/>
    <col min="14" max="14" width="6.55555555555556" customWidth="1"/>
    <col min="15" max="15" width="6.44444444444444" customWidth="1"/>
    <col min="16" max="16" width="6.55555555555556" customWidth="1"/>
    <col min="17" max="17" width="7.22222222222222" customWidth="1"/>
    <col min="18" max="18" width="6.11111111111111" customWidth="1"/>
    <col min="19" max="19" width="7.33333333333333" customWidth="1"/>
    <col min="20" max="20" width="6" customWidth="1"/>
    <col min="21" max="21" width="7.11111111111111" customWidth="1"/>
    <col min="22" max="25" width="6.33333333333333" customWidth="1"/>
    <col min="26" max="26" width="8.77777777777778" customWidth="1"/>
  </cols>
  <sheetData>
    <row r="1" s="1" customFormat="1" ht="43" customHeight="1" spans="1:1">
      <c r="A1" s="1" t="s">
        <v>0</v>
      </c>
    </row>
    <row r="2" customHeight="1" spans="1:26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58">
        <v>120</v>
      </c>
    </row>
    <row r="3" spans="1:26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0"/>
    </row>
    <row r="4" spans="1:26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0"/>
    </row>
    <row r="5" ht="12" customHeight="1" spans="1:26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0"/>
    </row>
    <row r="6" spans="1:26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0"/>
    </row>
    <row r="7" ht="28" customHeight="1" spans="1:26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2"/>
    </row>
    <row r="8" ht="16" customHeight="1" spans="1:26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60" t="s">
        <v>25</v>
      </c>
    </row>
    <row r="9" spans="1:26">
      <c r="A9" s="14" t="s">
        <v>26</v>
      </c>
      <c r="B9" s="15" t="s">
        <v>27</v>
      </c>
      <c r="C9" s="16"/>
      <c r="D9" s="17"/>
      <c r="E9" s="17"/>
      <c r="F9" s="18"/>
      <c r="G9" s="18">
        <v>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53"/>
      <c r="V9" s="53"/>
      <c r="W9" s="53"/>
      <c r="X9" s="53"/>
      <c r="Y9" s="53"/>
      <c r="Z9" s="64" t="s">
        <v>28</v>
      </c>
    </row>
    <row r="10" spans="1:26">
      <c r="A10" s="19"/>
      <c r="B10" s="20" t="s">
        <v>29</v>
      </c>
      <c r="C10" s="21"/>
      <c r="D10" s="22"/>
      <c r="E10" s="22">
        <v>0.008</v>
      </c>
      <c r="F10" s="23">
        <v>0.0006</v>
      </c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54"/>
      <c r="V10" s="54"/>
      <c r="W10" s="54"/>
      <c r="X10" s="54"/>
      <c r="Y10" s="54"/>
      <c r="Z10" s="65"/>
    </row>
    <row r="11" spans="1:26">
      <c r="A11" s="19"/>
      <c r="B11" s="24"/>
      <c r="C11" s="21"/>
      <c r="D11" s="22"/>
      <c r="E11" s="22"/>
      <c r="F11" s="23"/>
      <c r="G11" s="2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54"/>
      <c r="V11" s="54"/>
      <c r="W11" s="54"/>
      <c r="X11" s="54"/>
      <c r="Y11" s="54"/>
      <c r="Z11" s="65"/>
    </row>
    <row r="12" spans="1:26">
      <c r="A12" s="19"/>
      <c r="B12" s="20"/>
      <c r="C12" s="21"/>
      <c r="D12" s="22"/>
      <c r="E12" s="22"/>
      <c r="F12" s="23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4"/>
      <c r="V12" s="54"/>
      <c r="W12" s="54"/>
      <c r="X12" s="54"/>
      <c r="Y12" s="54"/>
      <c r="Z12" s="65"/>
    </row>
    <row r="13" ht="13.95" spans="1:26">
      <c r="A13" s="25"/>
      <c r="B13" s="26"/>
      <c r="C13" s="27"/>
      <c r="D13" s="28"/>
      <c r="E13" s="28"/>
      <c r="F13" s="29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55"/>
      <c r="V13" s="55"/>
      <c r="W13" s="55"/>
      <c r="X13" s="55"/>
      <c r="Y13" s="55"/>
      <c r="Z13" s="65"/>
    </row>
    <row r="14" spans="1:26">
      <c r="A14" s="14" t="s">
        <v>30</v>
      </c>
      <c r="B14" s="15" t="s">
        <v>10</v>
      </c>
      <c r="C14" s="16"/>
      <c r="D14" s="17"/>
      <c r="E14" s="17"/>
      <c r="F14" s="18"/>
      <c r="G14" s="18"/>
      <c r="H14" s="17"/>
      <c r="I14" s="17"/>
      <c r="J14" s="17"/>
      <c r="K14" s="17">
        <v>1</v>
      </c>
      <c r="L14" s="17"/>
      <c r="M14" s="17"/>
      <c r="N14" s="17"/>
      <c r="O14" s="17"/>
      <c r="P14" s="17"/>
      <c r="Q14" s="17"/>
      <c r="R14" s="17"/>
      <c r="S14" s="17"/>
      <c r="T14" s="17"/>
      <c r="U14" s="53"/>
      <c r="V14" s="53"/>
      <c r="W14" s="53"/>
      <c r="X14" s="53"/>
      <c r="Y14" s="53"/>
      <c r="Z14" s="65"/>
    </row>
    <row r="15" spans="1:26">
      <c r="A15" s="19"/>
      <c r="B15" s="20"/>
      <c r="C15" s="21"/>
      <c r="D15" s="22"/>
      <c r="E15" s="22"/>
      <c r="F15" s="23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54"/>
      <c r="V15" s="54"/>
      <c r="W15" s="54"/>
      <c r="X15" s="54"/>
      <c r="Y15" s="54"/>
      <c r="Z15" s="65"/>
    </row>
    <row r="16" spans="1:26">
      <c r="A16" s="19"/>
      <c r="B16" s="20"/>
      <c r="C16" s="21"/>
      <c r="D16" s="22"/>
      <c r="E16" s="22"/>
      <c r="F16" s="23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54"/>
      <c r="V16" s="54"/>
      <c r="W16" s="54"/>
      <c r="X16" s="54"/>
      <c r="Y16" s="54"/>
      <c r="Z16" s="65"/>
    </row>
    <row r="17" ht="13.95" spans="1:26">
      <c r="A17" s="30"/>
      <c r="B17" s="26"/>
      <c r="C17" s="31"/>
      <c r="D17" s="32"/>
      <c r="E17" s="32"/>
      <c r="F17" s="33"/>
      <c r="G17" s="33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6"/>
      <c r="V17" s="56"/>
      <c r="W17" s="56"/>
      <c r="X17" s="56"/>
      <c r="Y17" s="56"/>
      <c r="Z17" s="65"/>
    </row>
    <row r="18" ht="26.4" spans="1:26">
      <c r="A18" s="34" t="s">
        <v>31</v>
      </c>
      <c r="B18" s="35" t="s">
        <v>32</v>
      </c>
      <c r="C18" s="16"/>
      <c r="D18" s="17"/>
      <c r="E18" s="17"/>
      <c r="F18" s="18"/>
      <c r="G18" s="18"/>
      <c r="H18" s="17"/>
      <c r="I18" s="17"/>
      <c r="J18" s="17"/>
      <c r="K18" s="17"/>
      <c r="L18" s="17">
        <v>0.0316666</v>
      </c>
      <c r="M18" s="17">
        <v>0.075</v>
      </c>
      <c r="N18" s="17">
        <v>0.009</v>
      </c>
      <c r="O18" s="17">
        <v>0.01</v>
      </c>
      <c r="P18" s="17">
        <v>0.0023</v>
      </c>
      <c r="Q18" s="17">
        <v>0.075</v>
      </c>
      <c r="R18" s="17">
        <v>0.005</v>
      </c>
      <c r="S18" s="17"/>
      <c r="T18" s="17"/>
      <c r="U18" s="53"/>
      <c r="V18" s="53"/>
      <c r="W18" s="53"/>
      <c r="X18" s="53"/>
      <c r="Y18" s="53"/>
      <c r="Z18" s="65"/>
    </row>
    <row r="19" spans="1:26">
      <c r="A19" s="36"/>
      <c r="B19" s="37" t="s">
        <v>33</v>
      </c>
      <c r="C19" s="21"/>
      <c r="D19" s="22">
        <v>0.0073</v>
      </c>
      <c r="E19" s="22"/>
      <c r="F19" s="23"/>
      <c r="G19" s="23"/>
      <c r="H19" s="22">
        <v>0.0344</v>
      </c>
      <c r="I19" s="22">
        <v>0.0103</v>
      </c>
      <c r="J19" s="22"/>
      <c r="K19" s="22"/>
      <c r="L19" s="22"/>
      <c r="M19" s="22"/>
      <c r="N19" s="22"/>
      <c r="O19" s="22"/>
      <c r="P19" s="22">
        <v>0.0064</v>
      </c>
      <c r="Q19" s="22"/>
      <c r="R19" s="22"/>
      <c r="S19" s="22">
        <v>0.0281666</v>
      </c>
      <c r="T19" s="22">
        <v>0.0414</v>
      </c>
      <c r="U19" s="54"/>
      <c r="V19" s="54"/>
      <c r="W19" s="54">
        <v>0.006</v>
      </c>
      <c r="X19" s="54"/>
      <c r="Y19" s="54"/>
      <c r="Z19" s="65"/>
    </row>
    <row r="20" spans="1:26">
      <c r="A20" s="36"/>
      <c r="B20" s="37" t="s">
        <v>34</v>
      </c>
      <c r="C20" s="21"/>
      <c r="D20" s="22"/>
      <c r="E20" s="22"/>
      <c r="F20" s="23"/>
      <c r="G20" s="23"/>
      <c r="H20" s="22"/>
      <c r="I20" s="22"/>
      <c r="J20" s="22"/>
      <c r="K20" s="22"/>
      <c r="L20" s="22"/>
      <c r="M20" s="22"/>
      <c r="N20" s="22">
        <v>0.01</v>
      </c>
      <c r="O20" s="22">
        <v>0.01</v>
      </c>
      <c r="P20" s="22">
        <v>0.0021</v>
      </c>
      <c r="Q20" s="22"/>
      <c r="R20" s="22"/>
      <c r="S20" s="22"/>
      <c r="T20" s="22"/>
      <c r="U20" s="54"/>
      <c r="V20" s="54"/>
      <c r="W20" s="54">
        <v>0.00325</v>
      </c>
      <c r="X20" s="54"/>
      <c r="Y20" s="54"/>
      <c r="Z20" s="65"/>
    </row>
    <row r="21" spans="1:26">
      <c r="A21" s="36"/>
      <c r="B21" s="37" t="s">
        <v>35</v>
      </c>
      <c r="C21" s="21"/>
      <c r="D21" s="22"/>
      <c r="E21" s="22">
        <v>0.0076</v>
      </c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54">
        <v>0.02</v>
      </c>
      <c r="V21" s="54"/>
      <c r="W21" s="54"/>
      <c r="X21" s="54"/>
      <c r="Y21" s="54"/>
      <c r="Z21" s="65"/>
    </row>
    <row r="22" spans="1:26">
      <c r="A22" s="36"/>
      <c r="B22" s="24" t="s">
        <v>36</v>
      </c>
      <c r="C22" s="21"/>
      <c r="D22" s="22"/>
      <c r="E22" s="22" t="s">
        <v>37</v>
      </c>
      <c r="F22" s="23"/>
      <c r="G22" s="23"/>
      <c r="H22" s="22"/>
      <c r="I22" s="22"/>
      <c r="J22" s="22">
        <v>0.048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54"/>
      <c r="V22" s="54"/>
      <c r="W22" s="54"/>
      <c r="X22" s="54"/>
      <c r="Y22" s="54"/>
      <c r="Z22" s="65"/>
    </row>
    <row r="23" ht="13.95" spans="1:26">
      <c r="A23" s="38"/>
      <c r="B23" s="39"/>
      <c r="C23" s="27"/>
      <c r="D23" s="28"/>
      <c r="E23" s="28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55"/>
      <c r="V23" s="55"/>
      <c r="W23" s="55"/>
      <c r="X23" s="55"/>
      <c r="Y23" s="55"/>
      <c r="Z23" s="65"/>
    </row>
    <row r="24" spans="1:26">
      <c r="A24" s="34" t="s">
        <v>38</v>
      </c>
      <c r="B24" s="15" t="s">
        <v>39</v>
      </c>
      <c r="C24" s="16">
        <v>0.15</v>
      </c>
      <c r="D24" s="17"/>
      <c r="E24" s="17">
        <v>0.0064</v>
      </c>
      <c r="F24" s="18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53"/>
      <c r="V24" s="53">
        <v>0.025</v>
      </c>
      <c r="W24" s="53"/>
      <c r="X24" s="53"/>
      <c r="Y24" s="53"/>
      <c r="Z24" s="65"/>
    </row>
    <row r="25" spans="1:26">
      <c r="A25" s="36"/>
      <c r="B25" s="20" t="s">
        <v>29</v>
      </c>
      <c r="C25" s="21"/>
      <c r="D25" s="22"/>
      <c r="E25" s="22">
        <v>0.007</v>
      </c>
      <c r="F25" s="23">
        <v>0.00061</v>
      </c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54"/>
      <c r="V25" s="54"/>
      <c r="W25" s="54"/>
      <c r="X25" s="54"/>
      <c r="Y25" s="54"/>
      <c r="Z25" s="65"/>
    </row>
    <row r="26" spans="1:26">
      <c r="A26" s="36"/>
      <c r="B26" s="20"/>
      <c r="C26" s="21"/>
      <c r="D26" s="22"/>
      <c r="E26" s="22"/>
      <c r="F26" s="23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54"/>
      <c r="V26" s="54"/>
      <c r="W26" s="54"/>
      <c r="X26" s="54"/>
      <c r="Y26" s="54"/>
      <c r="Z26" s="65"/>
    </row>
    <row r="27" spans="1:26">
      <c r="A27" s="36"/>
      <c r="B27" s="20"/>
      <c r="C27" s="21"/>
      <c r="D27" s="22"/>
      <c r="E27" s="22"/>
      <c r="F27" s="23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54"/>
      <c r="V27" s="54"/>
      <c r="W27" s="54"/>
      <c r="X27" s="54"/>
      <c r="Y27" s="54"/>
      <c r="Z27" s="65"/>
    </row>
    <row r="28" ht="13.95" spans="1:26">
      <c r="A28" s="38"/>
      <c r="B28" s="26"/>
      <c r="C28" s="27"/>
      <c r="D28" s="28"/>
      <c r="E28" s="28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55"/>
      <c r="V28" s="55"/>
      <c r="W28" s="55"/>
      <c r="X28" s="55">
        <v>0.38</v>
      </c>
      <c r="Y28" s="55">
        <v>1</v>
      </c>
      <c r="Z28" s="66"/>
    </row>
    <row r="29" ht="15.6" spans="1:26">
      <c r="A29" s="40" t="s">
        <v>40</v>
      </c>
      <c r="B29" s="41"/>
      <c r="C29" s="16">
        <f t="shared" ref="C29:H29" si="0">SUM(C9:C28)</f>
        <v>0.15</v>
      </c>
      <c r="D29" s="17">
        <f t="shared" si="0"/>
        <v>0.0073</v>
      </c>
      <c r="E29" s="17">
        <f t="shared" si="0"/>
        <v>0.029</v>
      </c>
      <c r="F29" s="18">
        <f t="shared" si="0"/>
        <v>0.00121</v>
      </c>
      <c r="G29" s="18">
        <f t="shared" si="0"/>
        <v>1</v>
      </c>
      <c r="H29" s="17">
        <f t="shared" si="0"/>
        <v>0.0344</v>
      </c>
      <c r="I29" s="17">
        <f t="shared" ref="I29:X29" si="1">SUM(I9:I28)</f>
        <v>0.0103</v>
      </c>
      <c r="J29" s="17">
        <f t="shared" si="1"/>
        <v>0.048</v>
      </c>
      <c r="K29" s="17">
        <f t="shared" si="1"/>
        <v>1</v>
      </c>
      <c r="L29" s="17">
        <f t="shared" si="1"/>
        <v>0.0316666</v>
      </c>
      <c r="M29" s="17">
        <f t="shared" si="1"/>
        <v>0.075</v>
      </c>
      <c r="N29" s="17">
        <f t="shared" si="1"/>
        <v>0.019</v>
      </c>
      <c r="O29" s="17">
        <f t="shared" si="1"/>
        <v>0.02</v>
      </c>
      <c r="P29" s="17">
        <f t="shared" si="1"/>
        <v>0.0108</v>
      </c>
      <c r="Q29" s="17">
        <f t="shared" si="1"/>
        <v>0.075</v>
      </c>
      <c r="R29" s="17">
        <f t="shared" si="1"/>
        <v>0.005</v>
      </c>
      <c r="S29" s="17">
        <f t="shared" si="1"/>
        <v>0.0281666</v>
      </c>
      <c r="T29" s="17">
        <f t="shared" si="1"/>
        <v>0.0414</v>
      </c>
      <c r="U29" s="17">
        <f t="shared" si="1"/>
        <v>0.02</v>
      </c>
      <c r="V29" s="17">
        <f t="shared" si="1"/>
        <v>0.025</v>
      </c>
      <c r="W29" s="17">
        <f t="shared" si="1"/>
        <v>0.00925</v>
      </c>
      <c r="X29" s="53">
        <v>0.38</v>
      </c>
      <c r="Y29" s="53">
        <v>1</v>
      </c>
      <c r="Z29" s="15"/>
    </row>
    <row r="30" ht="15.6" hidden="1" spans="1:26">
      <c r="A30" s="42" t="s">
        <v>41</v>
      </c>
      <c r="B30" s="43"/>
      <c r="C30" s="21">
        <f t="shared" ref="C30:H30" si="2">C29*120</f>
        <v>18</v>
      </c>
      <c r="D30" s="21">
        <f t="shared" si="2"/>
        <v>0.876</v>
      </c>
      <c r="E30" s="21">
        <f t="shared" si="2"/>
        <v>3.48</v>
      </c>
      <c r="F30" s="21">
        <f t="shared" si="2"/>
        <v>0.1452</v>
      </c>
      <c r="G30" s="21">
        <f t="shared" si="2"/>
        <v>120</v>
      </c>
      <c r="H30" s="21">
        <f t="shared" si="2"/>
        <v>4.128</v>
      </c>
      <c r="I30" s="21">
        <f t="shared" ref="I30:AA30" si="3">I29*120</f>
        <v>1.236</v>
      </c>
      <c r="J30" s="21">
        <f t="shared" si="3"/>
        <v>5.76</v>
      </c>
      <c r="K30" s="21">
        <f t="shared" si="3"/>
        <v>120</v>
      </c>
      <c r="L30" s="21">
        <f t="shared" si="3"/>
        <v>3.799992</v>
      </c>
      <c r="M30" s="21">
        <f t="shared" si="3"/>
        <v>9</v>
      </c>
      <c r="N30" s="21">
        <f t="shared" si="3"/>
        <v>2.28</v>
      </c>
      <c r="O30" s="21">
        <f t="shared" si="3"/>
        <v>2.4</v>
      </c>
      <c r="P30" s="21">
        <f t="shared" si="3"/>
        <v>1.296</v>
      </c>
      <c r="Q30" s="21">
        <f t="shared" si="3"/>
        <v>9</v>
      </c>
      <c r="R30" s="21">
        <f t="shared" si="3"/>
        <v>0.6</v>
      </c>
      <c r="S30" s="21">
        <f t="shared" si="3"/>
        <v>3.379992</v>
      </c>
      <c r="T30" s="21">
        <f t="shared" si="3"/>
        <v>4.968</v>
      </c>
      <c r="U30" s="21">
        <f t="shared" si="3"/>
        <v>2.4</v>
      </c>
      <c r="V30" s="21">
        <f t="shared" si="3"/>
        <v>3</v>
      </c>
      <c r="W30" s="21">
        <f t="shared" si="3"/>
        <v>1.11</v>
      </c>
      <c r="X30" s="21">
        <v>0.38</v>
      </c>
      <c r="Y30" s="21">
        <v>1</v>
      </c>
      <c r="Z30" s="20"/>
    </row>
    <row r="31" ht="15.6" spans="1:26">
      <c r="A31" s="42" t="s">
        <v>41</v>
      </c>
      <c r="B31" s="43"/>
      <c r="C31" s="21">
        <f t="shared" ref="C31:H31" si="4">ROUND(C30,2)</f>
        <v>18</v>
      </c>
      <c r="D31" s="22">
        <f t="shared" si="4"/>
        <v>0.88</v>
      </c>
      <c r="E31" s="22">
        <f t="shared" si="4"/>
        <v>3.48</v>
      </c>
      <c r="F31" s="22">
        <f t="shared" si="4"/>
        <v>0.15</v>
      </c>
      <c r="G31" s="22">
        <f t="shared" si="4"/>
        <v>120</v>
      </c>
      <c r="H31" s="22">
        <f t="shared" si="4"/>
        <v>4.13</v>
      </c>
      <c r="I31" s="22">
        <f t="shared" ref="I31:Z31" si="5">ROUND(I30,2)</f>
        <v>1.24</v>
      </c>
      <c r="J31" s="22">
        <f t="shared" si="5"/>
        <v>5.76</v>
      </c>
      <c r="K31" s="22">
        <f t="shared" si="5"/>
        <v>120</v>
      </c>
      <c r="L31" s="22">
        <f t="shared" si="5"/>
        <v>3.8</v>
      </c>
      <c r="M31" s="22">
        <f t="shared" si="5"/>
        <v>9</v>
      </c>
      <c r="N31" s="22">
        <f t="shared" si="5"/>
        <v>2.28</v>
      </c>
      <c r="O31" s="22">
        <f t="shared" si="5"/>
        <v>2.4</v>
      </c>
      <c r="P31" s="22">
        <f t="shared" si="5"/>
        <v>1.3</v>
      </c>
      <c r="Q31" s="22">
        <f t="shared" si="5"/>
        <v>9</v>
      </c>
      <c r="R31" s="22">
        <f t="shared" si="5"/>
        <v>0.6</v>
      </c>
      <c r="S31" s="22">
        <f t="shared" si="5"/>
        <v>3.38</v>
      </c>
      <c r="T31" s="22">
        <f t="shared" si="5"/>
        <v>4.97</v>
      </c>
      <c r="U31" s="22">
        <f t="shared" si="5"/>
        <v>2.4</v>
      </c>
      <c r="V31" s="22">
        <f t="shared" si="5"/>
        <v>3</v>
      </c>
      <c r="W31" s="22">
        <f t="shared" si="5"/>
        <v>1.11</v>
      </c>
      <c r="X31" s="22">
        <f t="shared" si="5"/>
        <v>0.38</v>
      </c>
      <c r="Y31" s="22">
        <v>1</v>
      </c>
      <c r="Z31" s="20"/>
    </row>
    <row r="32" ht="15.6" spans="1:26">
      <c r="A32" s="42" t="s">
        <v>42</v>
      </c>
      <c r="B32" s="43"/>
      <c r="C32" s="44">
        <v>65</v>
      </c>
      <c r="D32" s="44">
        <v>730</v>
      </c>
      <c r="E32" s="44">
        <v>58</v>
      </c>
      <c r="F32" s="44">
        <v>1400</v>
      </c>
      <c r="G32" s="44">
        <v>15</v>
      </c>
      <c r="H32" s="44">
        <v>600</v>
      </c>
      <c r="I32" s="44">
        <v>63.16</v>
      </c>
      <c r="J32" s="44">
        <v>40</v>
      </c>
      <c r="K32" s="44">
        <v>24</v>
      </c>
      <c r="L32" s="44">
        <v>242.1</v>
      </c>
      <c r="M32" s="44">
        <v>33</v>
      </c>
      <c r="N32" s="44">
        <v>39</v>
      </c>
      <c r="O32" s="44">
        <v>60</v>
      </c>
      <c r="P32" s="44">
        <v>218.48</v>
      </c>
      <c r="Q32" s="44">
        <v>220</v>
      </c>
      <c r="R32" s="44">
        <v>35</v>
      </c>
      <c r="S32" s="44">
        <v>450</v>
      </c>
      <c r="T32" s="44">
        <v>95</v>
      </c>
      <c r="U32" s="44">
        <v>199.6</v>
      </c>
      <c r="V32" s="44">
        <v>40</v>
      </c>
      <c r="W32" s="44">
        <v>71</v>
      </c>
      <c r="X32" s="67">
        <v>272.5</v>
      </c>
      <c r="Y32" s="67">
        <v>12</v>
      </c>
      <c r="Z32" s="68"/>
    </row>
    <row r="33" ht="16.35" spans="1:26">
      <c r="A33" s="45" t="s">
        <v>43</v>
      </c>
      <c r="B33" s="46"/>
      <c r="C33" s="47">
        <f t="shared" ref="C33:H33" si="6">C31*C32</f>
        <v>1170</v>
      </c>
      <c r="D33" s="47">
        <f t="shared" si="6"/>
        <v>642.4</v>
      </c>
      <c r="E33" s="47">
        <f t="shared" si="6"/>
        <v>201.84</v>
      </c>
      <c r="F33" s="47">
        <f t="shared" si="6"/>
        <v>210</v>
      </c>
      <c r="G33" s="47">
        <f t="shared" si="6"/>
        <v>1800</v>
      </c>
      <c r="H33" s="47">
        <f t="shared" si="6"/>
        <v>2478</v>
      </c>
      <c r="I33" s="47">
        <f t="shared" ref="I33:AA33" si="7">I31*I32</f>
        <v>78.3184</v>
      </c>
      <c r="J33" s="47">
        <f t="shared" si="7"/>
        <v>230.4</v>
      </c>
      <c r="K33" s="47">
        <f t="shared" si="7"/>
        <v>2880</v>
      </c>
      <c r="L33" s="47">
        <v>920</v>
      </c>
      <c r="M33" s="47">
        <f t="shared" si="7"/>
        <v>297</v>
      </c>
      <c r="N33" s="47">
        <f t="shared" si="7"/>
        <v>88.92</v>
      </c>
      <c r="O33" s="47">
        <f t="shared" si="7"/>
        <v>144</v>
      </c>
      <c r="P33" s="47">
        <f t="shared" si="7"/>
        <v>284.024</v>
      </c>
      <c r="Q33" s="47">
        <f t="shared" si="7"/>
        <v>1980</v>
      </c>
      <c r="R33" s="47">
        <f t="shared" si="7"/>
        <v>21</v>
      </c>
      <c r="S33" s="47">
        <f t="shared" si="7"/>
        <v>1521</v>
      </c>
      <c r="T33" s="47">
        <f t="shared" si="7"/>
        <v>472.15</v>
      </c>
      <c r="U33" s="47">
        <f t="shared" si="7"/>
        <v>479.04</v>
      </c>
      <c r="V33" s="47">
        <f t="shared" si="7"/>
        <v>120</v>
      </c>
      <c r="W33" s="47">
        <f t="shared" si="7"/>
        <v>78.81</v>
      </c>
      <c r="X33" s="47">
        <f t="shared" si="7"/>
        <v>103.55</v>
      </c>
      <c r="Y33" s="47">
        <f t="shared" si="7"/>
        <v>12</v>
      </c>
      <c r="Z33" s="69">
        <f>SUM(C33:Y33)</f>
        <v>16212.4524</v>
      </c>
    </row>
    <row r="34" ht="15.6" spans="1:26">
      <c r="A34" s="48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51">
        <f>Z33/Z2</f>
        <v>135.10377</v>
      </c>
    </row>
    <row r="35" customFormat="1" ht="27" customHeight="1" spans="2:12">
      <c r="B35" s="50" t="s">
        <v>44</v>
      </c>
      <c r="L35" s="51"/>
    </row>
    <row r="36" customFormat="1" ht="27" customHeight="1" spans="2:12">
      <c r="B36" s="50" t="s">
        <v>45</v>
      </c>
      <c r="J36" s="49"/>
      <c r="L36" s="51"/>
    </row>
    <row r="37" customFormat="1" ht="27" customHeight="1" spans="2:10">
      <c r="B37" s="50" t="s">
        <v>46</v>
      </c>
      <c r="J37" s="52"/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5" orientation="landscape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AE37"/>
  <sheetViews>
    <sheetView workbookViewId="0">
      <pane ySplit="7" topLeftCell="A19" activePane="bottomLeft" state="frozen"/>
      <selection/>
      <selection pane="bottomLeft" activeCell="AB35" sqref="AB35"/>
    </sheetView>
  </sheetViews>
  <sheetFormatPr defaultColWidth="11.537037037037" defaultRowHeight="13.2"/>
  <cols>
    <col min="1" max="1" width="6.33333333333333" customWidth="1"/>
    <col min="2" max="2" width="23.3333333333333" customWidth="1"/>
    <col min="3" max="3" width="7.55555555555556" customWidth="1"/>
    <col min="4" max="4" width="7.22222222222222" customWidth="1"/>
    <col min="5" max="5" width="6.66666666666667" customWidth="1"/>
    <col min="6" max="6" width="5.66666666666667" customWidth="1"/>
    <col min="7" max="7" width="7" customWidth="1"/>
    <col min="8" max="8" width="6" customWidth="1"/>
    <col min="9" max="9" width="6.11111111111111" customWidth="1"/>
    <col min="10" max="10" width="6.77777777777778" customWidth="1"/>
    <col min="11" max="11" width="6.33333333333333" customWidth="1"/>
    <col min="12" max="12" width="6.44444444444444" customWidth="1"/>
    <col min="13" max="13" width="6.22222222222222" customWidth="1"/>
    <col min="14" max="14" width="6.33333333333333" customWidth="1"/>
    <col min="15" max="15" width="7.44444444444444" customWidth="1"/>
    <col min="16" max="16" width="5.88888888888889" customWidth="1"/>
    <col min="17" max="17" width="5.66666666666667" customWidth="1"/>
    <col min="18" max="18" width="6.44444444444444" customWidth="1"/>
    <col min="19" max="19" width="6.55555555555556" customWidth="1"/>
    <col min="20" max="21" width="7.22222222222222" customWidth="1"/>
    <col min="22" max="23" width="6" customWidth="1"/>
    <col min="24" max="24" width="6.44444444444444" customWidth="1"/>
    <col min="25" max="25" width="5.66666666666667" customWidth="1"/>
    <col min="26" max="26" width="5.55555555555556" customWidth="1"/>
    <col min="27" max="27" width="7.22222222222222" customWidth="1"/>
    <col min="28" max="28" width="6.55555555555556" customWidth="1"/>
    <col min="29" max="29" width="5.11111111111111" customWidth="1"/>
    <col min="30" max="30" width="6" customWidth="1"/>
    <col min="31" max="31" width="8.11111111111111" customWidth="1"/>
  </cols>
  <sheetData>
    <row r="1" s="1" customFormat="1" ht="43" customHeight="1" spans="1:1">
      <c r="A1" s="1" t="s">
        <v>0</v>
      </c>
    </row>
    <row r="2" customHeight="1" spans="1:31">
      <c r="A2" s="70"/>
      <c r="B2" s="71" t="s">
        <v>154</v>
      </c>
      <c r="C2" s="72" t="s">
        <v>2</v>
      </c>
      <c r="D2" s="4" t="s">
        <v>3</v>
      </c>
      <c r="E2" s="4" t="s">
        <v>4</v>
      </c>
      <c r="F2" s="4" t="s">
        <v>79</v>
      </c>
      <c r="G2" s="4" t="s">
        <v>5</v>
      </c>
      <c r="H2" s="4" t="s">
        <v>104</v>
      </c>
      <c r="I2" s="4" t="s">
        <v>21</v>
      </c>
      <c r="J2" s="4" t="s">
        <v>8</v>
      </c>
      <c r="K2" s="4" t="s">
        <v>9</v>
      </c>
      <c r="L2" s="4" t="s">
        <v>51</v>
      </c>
      <c r="M2" s="4" t="s">
        <v>56</v>
      </c>
      <c r="N2" s="4" t="s">
        <v>20</v>
      </c>
      <c r="O2" s="4" t="s">
        <v>58</v>
      </c>
      <c r="P2" s="4" t="s">
        <v>13</v>
      </c>
      <c r="Q2" s="4" t="s">
        <v>14</v>
      </c>
      <c r="R2" s="4" t="s">
        <v>15</v>
      </c>
      <c r="S2" s="4" t="s">
        <v>12</v>
      </c>
      <c r="T2" s="4" t="s">
        <v>16</v>
      </c>
      <c r="U2" s="4" t="s">
        <v>155</v>
      </c>
      <c r="V2" s="4" t="s">
        <v>22</v>
      </c>
      <c r="W2" s="4" t="s">
        <v>156</v>
      </c>
      <c r="X2" s="4" t="s">
        <v>106</v>
      </c>
      <c r="Y2" s="4" t="s">
        <v>17</v>
      </c>
      <c r="Z2" s="4" t="s">
        <v>55</v>
      </c>
      <c r="AA2" s="4" t="s">
        <v>157</v>
      </c>
      <c r="AB2" s="4" t="s">
        <v>158</v>
      </c>
      <c r="AC2" s="4" t="s">
        <v>24</v>
      </c>
      <c r="AD2" s="4" t="s">
        <v>82</v>
      </c>
      <c r="AE2" s="58">
        <v>98</v>
      </c>
    </row>
    <row r="3" spans="1:31">
      <c r="A3" s="73"/>
      <c r="B3" s="74"/>
      <c r="C3" s="7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60"/>
    </row>
    <row r="4" spans="1:31">
      <c r="A4" s="73"/>
      <c r="B4" s="74"/>
      <c r="C4" s="7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60"/>
    </row>
    <row r="5" ht="12" customHeight="1" spans="1:31">
      <c r="A5" s="73"/>
      <c r="B5" s="74"/>
      <c r="C5" s="7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60"/>
    </row>
    <row r="6" spans="1:31">
      <c r="A6" s="73"/>
      <c r="B6" s="74"/>
      <c r="C6" s="7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60"/>
    </row>
    <row r="7" ht="28" customHeight="1" spans="1:31">
      <c r="A7" s="76"/>
      <c r="B7" s="77"/>
      <c r="C7" s="7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62"/>
    </row>
    <row r="8" ht="15" customHeight="1" spans="1:31">
      <c r="A8" s="79"/>
      <c r="B8" s="80"/>
      <c r="C8" s="81">
        <v>1</v>
      </c>
      <c r="D8" s="13">
        <v>2</v>
      </c>
      <c r="E8" s="13">
        <v>3</v>
      </c>
      <c r="F8" s="81">
        <v>4</v>
      </c>
      <c r="G8" s="13">
        <v>5</v>
      </c>
      <c r="H8" s="13">
        <v>6</v>
      </c>
      <c r="I8" s="81">
        <v>7</v>
      </c>
      <c r="J8" s="13">
        <v>8</v>
      </c>
      <c r="K8" s="13">
        <v>9</v>
      </c>
      <c r="L8" s="81">
        <v>10</v>
      </c>
      <c r="M8" s="13">
        <v>11</v>
      </c>
      <c r="N8" s="13">
        <v>12</v>
      </c>
      <c r="O8" s="81">
        <v>13</v>
      </c>
      <c r="P8" s="13">
        <v>14</v>
      </c>
      <c r="Q8" s="13">
        <v>15</v>
      </c>
      <c r="R8" s="81">
        <v>16</v>
      </c>
      <c r="S8" s="13">
        <v>17</v>
      </c>
      <c r="T8" s="13">
        <v>18</v>
      </c>
      <c r="U8" s="81">
        <v>19</v>
      </c>
      <c r="V8" s="13">
        <v>20</v>
      </c>
      <c r="W8" s="13">
        <v>21</v>
      </c>
      <c r="X8" s="81">
        <v>22</v>
      </c>
      <c r="Y8" s="13">
        <v>23</v>
      </c>
      <c r="Z8" s="13">
        <v>24</v>
      </c>
      <c r="AA8" s="81">
        <v>25</v>
      </c>
      <c r="AB8" s="13">
        <v>26</v>
      </c>
      <c r="AC8" s="13">
        <v>27</v>
      </c>
      <c r="AD8" s="81">
        <v>28</v>
      </c>
      <c r="AE8" s="160" t="s">
        <v>25</v>
      </c>
    </row>
    <row r="9" spans="1:31">
      <c r="A9" s="82" t="s">
        <v>26</v>
      </c>
      <c r="B9" s="15" t="s">
        <v>159</v>
      </c>
      <c r="C9" s="16">
        <v>0.1541</v>
      </c>
      <c r="D9" s="17"/>
      <c r="E9" s="17">
        <v>0.0063</v>
      </c>
      <c r="F9" s="17">
        <v>0.015</v>
      </c>
      <c r="G9" s="18"/>
      <c r="H9" s="18"/>
      <c r="I9" s="18">
        <v>0.011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64" t="s">
        <v>160</v>
      </c>
    </row>
    <row r="10" spans="1:31">
      <c r="A10" s="83"/>
      <c r="B10" s="20" t="s">
        <v>109</v>
      </c>
      <c r="C10" s="21"/>
      <c r="D10" s="22"/>
      <c r="E10" s="22">
        <v>0.0082</v>
      </c>
      <c r="F10" s="22"/>
      <c r="G10" s="23">
        <v>0.00062</v>
      </c>
      <c r="H10" s="23">
        <v>0.0023</v>
      </c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65"/>
    </row>
    <row r="11" spans="1:31">
      <c r="A11" s="83"/>
      <c r="B11" s="24" t="s">
        <v>63</v>
      </c>
      <c r="C11" s="21"/>
      <c r="D11" s="22">
        <v>0.010256</v>
      </c>
      <c r="E11" s="22"/>
      <c r="F11" s="22"/>
      <c r="G11" s="23"/>
      <c r="H11" s="23"/>
      <c r="I11" s="23"/>
      <c r="J11" s="22">
        <v>0.0301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65"/>
    </row>
    <row r="12" spans="1:31">
      <c r="A12" s="83"/>
      <c r="B12" s="20"/>
      <c r="C12" s="21"/>
      <c r="D12" s="22"/>
      <c r="E12" s="22"/>
      <c r="F12" s="22"/>
      <c r="G12" s="23"/>
      <c r="H12" s="23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65"/>
    </row>
    <row r="13" ht="13.95" spans="1:31">
      <c r="A13" s="84"/>
      <c r="B13" s="26"/>
      <c r="C13" s="27"/>
      <c r="D13" s="28"/>
      <c r="E13" s="28"/>
      <c r="F13" s="28"/>
      <c r="G13" s="29"/>
      <c r="H13" s="29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65"/>
    </row>
    <row r="14" spans="1:31">
      <c r="A14" s="82" t="s">
        <v>30</v>
      </c>
      <c r="B14" s="15" t="s">
        <v>58</v>
      </c>
      <c r="C14" s="16"/>
      <c r="D14" s="17"/>
      <c r="E14" s="17"/>
      <c r="F14" s="17"/>
      <c r="G14" s="18"/>
      <c r="H14" s="18"/>
      <c r="I14" s="18"/>
      <c r="J14" s="17"/>
      <c r="K14" s="17"/>
      <c r="L14" s="17"/>
      <c r="M14" s="17"/>
      <c r="N14" s="17"/>
      <c r="O14" s="17">
        <v>0.15145306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65"/>
    </row>
    <row r="15" spans="1:31">
      <c r="A15" s="83"/>
      <c r="B15" s="20"/>
      <c r="C15" s="21"/>
      <c r="D15" s="22"/>
      <c r="E15" s="22"/>
      <c r="F15" s="22"/>
      <c r="G15" s="23"/>
      <c r="H15" s="23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65"/>
    </row>
    <row r="16" spans="1:31">
      <c r="A16" s="83"/>
      <c r="B16" s="20"/>
      <c r="C16" s="21"/>
      <c r="D16" s="22"/>
      <c r="E16" s="22"/>
      <c r="F16" s="22"/>
      <c r="G16" s="23"/>
      <c r="H16" s="23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65"/>
    </row>
    <row r="17" ht="13.95" spans="1:31">
      <c r="A17" s="85"/>
      <c r="B17" s="86"/>
      <c r="C17" s="31"/>
      <c r="D17" s="32"/>
      <c r="E17" s="32"/>
      <c r="F17" s="32"/>
      <c r="G17" s="33"/>
      <c r="H17" s="33"/>
      <c r="I17" s="3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65"/>
    </row>
    <row r="18" ht="27" customHeight="1" spans="1:31">
      <c r="A18" s="87" t="s">
        <v>31</v>
      </c>
      <c r="B18" s="35" t="s">
        <v>161</v>
      </c>
      <c r="C18" s="16"/>
      <c r="D18" s="17"/>
      <c r="E18" s="17"/>
      <c r="F18" s="17"/>
      <c r="G18" s="18"/>
      <c r="H18" s="18"/>
      <c r="I18" s="18"/>
      <c r="J18" s="17"/>
      <c r="K18" s="17"/>
      <c r="L18" s="17"/>
      <c r="M18" s="17"/>
      <c r="N18" s="17"/>
      <c r="O18" s="17"/>
      <c r="P18" s="17">
        <v>0.01016</v>
      </c>
      <c r="Q18" s="17">
        <v>0.01</v>
      </c>
      <c r="R18" s="17">
        <v>0.0023</v>
      </c>
      <c r="S18" s="17">
        <v>0.078</v>
      </c>
      <c r="T18" s="17">
        <v>0.076</v>
      </c>
      <c r="U18" s="17"/>
      <c r="V18" s="17"/>
      <c r="W18" s="17">
        <v>0.0193877</v>
      </c>
      <c r="X18" s="17">
        <v>0.0084</v>
      </c>
      <c r="Y18" s="17">
        <v>0.0052</v>
      </c>
      <c r="Z18" s="17"/>
      <c r="AA18" s="17"/>
      <c r="AB18" s="17"/>
      <c r="AC18" s="17"/>
      <c r="AD18" s="17"/>
      <c r="AE18" s="65"/>
    </row>
    <row r="19" ht="16" customHeight="1" spans="1:31">
      <c r="A19" s="88"/>
      <c r="B19" s="89" t="s">
        <v>68</v>
      </c>
      <c r="C19" s="90"/>
      <c r="D19" s="91"/>
      <c r="E19" s="91">
        <v>0.0014</v>
      </c>
      <c r="F19" s="91"/>
      <c r="G19" s="92"/>
      <c r="H19" s="92"/>
      <c r="I19" s="92"/>
      <c r="J19" s="91"/>
      <c r="K19" s="91"/>
      <c r="L19" s="91">
        <v>0.02</v>
      </c>
      <c r="M19" s="91">
        <v>0.041</v>
      </c>
      <c r="N19" s="91"/>
      <c r="O19" s="91"/>
      <c r="P19" s="91"/>
      <c r="Q19" s="91"/>
      <c r="R19" s="91">
        <v>0.003</v>
      </c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65"/>
    </row>
    <row r="20" ht="14" customHeight="1" spans="1:31">
      <c r="A20" s="88"/>
      <c r="B20" s="93" t="s">
        <v>162</v>
      </c>
      <c r="C20" s="21"/>
      <c r="D20" s="22"/>
      <c r="E20" s="22"/>
      <c r="F20" s="22"/>
      <c r="G20" s="23"/>
      <c r="H20" s="23"/>
      <c r="I20" s="23"/>
      <c r="J20" s="22">
        <v>0.01</v>
      </c>
      <c r="K20" s="22"/>
      <c r="L20" s="22"/>
      <c r="M20" s="22"/>
      <c r="N20" s="22"/>
      <c r="O20" s="22"/>
      <c r="P20" s="22"/>
      <c r="Q20" s="22">
        <v>0.0054</v>
      </c>
      <c r="R20" s="22">
        <v>0.0064</v>
      </c>
      <c r="S20" s="22"/>
      <c r="T20" s="22"/>
      <c r="U20" s="22">
        <v>0.082</v>
      </c>
      <c r="V20" s="22">
        <v>0.0074</v>
      </c>
      <c r="W20" s="22"/>
      <c r="X20" s="22"/>
      <c r="Y20" s="22"/>
      <c r="Z20" s="22"/>
      <c r="AA20" s="22"/>
      <c r="AB20" s="22"/>
      <c r="AC20" s="22"/>
      <c r="AD20" s="22"/>
      <c r="AE20" s="65"/>
    </row>
    <row r="21" ht="13" customHeight="1" spans="1:31">
      <c r="A21" s="88"/>
      <c r="B21" s="93" t="s">
        <v>112</v>
      </c>
      <c r="C21" s="21">
        <v>0.04</v>
      </c>
      <c r="D21" s="22">
        <v>0.0052</v>
      </c>
      <c r="E21" s="22"/>
      <c r="F21" s="22"/>
      <c r="G21" s="23"/>
      <c r="H21" s="23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>
        <v>0.179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65"/>
    </row>
    <row r="22" ht="12" customHeight="1" spans="1:31">
      <c r="A22" s="88"/>
      <c r="B22" s="93" t="s">
        <v>35</v>
      </c>
      <c r="C22" s="21"/>
      <c r="D22" s="22"/>
      <c r="E22" s="22">
        <v>0.008</v>
      </c>
      <c r="F22" s="22"/>
      <c r="G22" s="23"/>
      <c r="H22" s="23"/>
      <c r="I22" s="23"/>
      <c r="J22" s="22"/>
      <c r="K22" s="22"/>
      <c r="L22" s="22"/>
      <c r="M22" s="22"/>
      <c r="N22" s="22">
        <v>0.02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65"/>
    </row>
    <row r="23" spans="1:31">
      <c r="A23" s="88"/>
      <c r="B23" s="24" t="s">
        <v>36</v>
      </c>
      <c r="C23" s="21"/>
      <c r="D23" s="22"/>
      <c r="E23" s="22"/>
      <c r="F23" s="22"/>
      <c r="G23" s="23"/>
      <c r="H23" s="23"/>
      <c r="I23" s="23"/>
      <c r="J23" s="22"/>
      <c r="K23" s="22">
        <v>0.0511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65"/>
    </row>
    <row r="24" ht="13.95" spans="1:31">
      <c r="A24" s="94"/>
      <c r="B24" s="39"/>
      <c r="C24" s="27"/>
      <c r="D24" s="28"/>
      <c r="E24" s="28"/>
      <c r="F24" s="28"/>
      <c r="G24" s="29"/>
      <c r="H24" s="29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65"/>
    </row>
    <row r="25" spans="1:31">
      <c r="A25" s="88" t="s">
        <v>38</v>
      </c>
      <c r="B25" s="15" t="s">
        <v>163</v>
      </c>
      <c r="C25" s="21">
        <v>0.01</v>
      </c>
      <c r="D25" s="22"/>
      <c r="E25" s="22">
        <v>0.0064</v>
      </c>
      <c r="F25" s="22"/>
      <c r="G25" s="23"/>
      <c r="H25" s="23"/>
      <c r="I25" s="23"/>
      <c r="J25" s="22"/>
      <c r="K25" s="22"/>
      <c r="L25" s="22"/>
      <c r="M25" s="22"/>
      <c r="N25" s="22"/>
      <c r="O25" s="22"/>
      <c r="P25" s="22"/>
      <c r="Q25" s="22"/>
      <c r="R25" s="22">
        <v>0.002</v>
      </c>
      <c r="S25" s="22"/>
      <c r="T25" s="22"/>
      <c r="U25" s="22"/>
      <c r="V25" s="22">
        <v>0.047</v>
      </c>
      <c r="W25" s="22"/>
      <c r="X25" s="22"/>
      <c r="Y25" s="22"/>
      <c r="Z25" s="22"/>
      <c r="AA25" s="22">
        <v>0.043316</v>
      </c>
      <c r="AB25" s="22"/>
      <c r="AC25" s="22"/>
      <c r="AD25" s="22">
        <v>10</v>
      </c>
      <c r="AE25" s="65"/>
    </row>
    <row r="26" spans="1:31">
      <c r="A26" s="88"/>
      <c r="B26" s="20" t="s">
        <v>29</v>
      </c>
      <c r="C26" s="21"/>
      <c r="D26" s="22"/>
      <c r="E26" s="22">
        <v>0.0073</v>
      </c>
      <c r="F26" s="22"/>
      <c r="G26" s="23">
        <v>0.0006</v>
      </c>
      <c r="H26" s="23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 t="s">
        <v>37</v>
      </c>
      <c r="AB26" s="22"/>
      <c r="AC26" s="22"/>
      <c r="AD26" s="22"/>
      <c r="AE26" s="65"/>
    </row>
    <row r="27" spans="1:31">
      <c r="A27" s="88"/>
      <c r="B27" s="95" t="s">
        <v>158</v>
      </c>
      <c r="C27" s="31"/>
      <c r="D27" s="32"/>
      <c r="E27" s="32"/>
      <c r="F27" s="32"/>
      <c r="G27" s="33"/>
      <c r="H27" s="33"/>
      <c r="I27" s="33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>
        <v>0.029183</v>
      </c>
      <c r="AC27" s="32"/>
      <c r="AD27" s="32"/>
      <c r="AE27" s="65"/>
    </row>
    <row r="28" ht="13.95" spans="1:31">
      <c r="A28" s="88"/>
      <c r="B28" s="39"/>
      <c r="C28" s="31"/>
      <c r="D28" s="32"/>
      <c r="E28" s="32"/>
      <c r="F28" s="32"/>
      <c r="G28" s="33"/>
      <c r="H28" s="33"/>
      <c r="I28" s="3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>
        <v>1</v>
      </c>
      <c r="AA28" s="32"/>
      <c r="AB28" s="32"/>
      <c r="AC28" s="32">
        <v>1</v>
      </c>
      <c r="AD28" s="32"/>
      <c r="AE28" s="66"/>
    </row>
    <row r="29" ht="15.6" spans="1:31">
      <c r="A29" s="40" t="s">
        <v>40</v>
      </c>
      <c r="B29" s="41"/>
      <c r="C29" s="16">
        <f t="shared" ref="C29:Y29" si="0">SUM(C9:C28)</f>
        <v>0.2041</v>
      </c>
      <c r="D29" s="17">
        <f t="shared" si="0"/>
        <v>0.015456</v>
      </c>
      <c r="E29" s="17">
        <f t="shared" si="0"/>
        <v>0.0376</v>
      </c>
      <c r="F29" s="17">
        <f t="shared" si="0"/>
        <v>0.015</v>
      </c>
      <c r="G29" s="18">
        <f t="shared" si="0"/>
        <v>0.00122</v>
      </c>
      <c r="H29" s="18">
        <f t="shared" si="0"/>
        <v>0.0023</v>
      </c>
      <c r="I29" s="18">
        <f t="shared" si="0"/>
        <v>0.011</v>
      </c>
      <c r="J29" s="17">
        <f t="shared" si="0"/>
        <v>0.0401</v>
      </c>
      <c r="K29" s="17">
        <f t="shared" si="0"/>
        <v>0.0511</v>
      </c>
      <c r="L29" s="17">
        <f t="shared" si="0"/>
        <v>0.02</v>
      </c>
      <c r="M29" s="17">
        <f t="shared" si="0"/>
        <v>0.041</v>
      </c>
      <c r="N29" s="17">
        <f t="shared" si="0"/>
        <v>0.02</v>
      </c>
      <c r="O29" s="17">
        <f t="shared" si="0"/>
        <v>0.15145306</v>
      </c>
      <c r="P29" s="17">
        <f t="shared" si="0"/>
        <v>0.01016</v>
      </c>
      <c r="Q29" s="17">
        <f t="shared" si="0"/>
        <v>0.0154</v>
      </c>
      <c r="R29" s="17">
        <f t="shared" si="0"/>
        <v>0.0137</v>
      </c>
      <c r="S29" s="17">
        <f t="shared" si="0"/>
        <v>0.257</v>
      </c>
      <c r="T29" s="17">
        <f t="shared" si="0"/>
        <v>0.076</v>
      </c>
      <c r="U29" s="17">
        <f t="shared" si="0"/>
        <v>0.082</v>
      </c>
      <c r="V29" s="17">
        <f t="shared" si="0"/>
        <v>0.0544</v>
      </c>
      <c r="W29" s="17">
        <f t="shared" si="0"/>
        <v>0.0193877</v>
      </c>
      <c r="X29" s="17">
        <f t="shared" si="0"/>
        <v>0.0084</v>
      </c>
      <c r="Y29" s="17">
        <f t="shared" si="0"/>
        <v>0.0052</v>
      </c>
      <c r="Z29" s="17">
        <v>1</v>
      </c>
      <c r="AA29" s="17">
        <f>SUM(AA9:AA28)</f>
        <v>0.043316</v>
      </c>
      <c r="AB29" s="17">
        <f>SUM(AB9:AB28)</f>
        <v>0.029183</v>
      </c>
      <c r="AC29" s="17">
        <v>1</v>
      </c>
      <c r="AD29" s="17">
        <f>SUM(AD9:AD28)</f>
        <v>10</v>
      </c>
      <c r="AE29" s="97"/>
    </row>
    <row r="30" ht="15.6" hidden="1" spans="1:31">
      <c r="A30" s="42" t="s">
        <v>41</v>
      </c>
      <c r="B30" s="43"/>
      <c r="C30" s="96">
        <f>98*C29</f>
        <v>20.0018</v>
      </c>
      <c r="D30" s="96">
        <f t="shared" ref="D30:AB30" si="1">98*D29</f>
        <v>1.514688</v>
      </c>
      <c r="E30" s="96">
        <f t="shared" si="1"/>
        <v>3.6848</v>
      </c>
      <c r="F30" s="96">
        <f t="shared" si="1"/>
        <v>1.47</v>
      </c>
      <c r="G30" s="96">
        <f t="shared" si="1"/>
        <v>0.11956</v>
      </c>
      <c r="H30" s="96">
        <f t="shared" si="1"/>
        <v>0.2254</v>
      </c>
      <c r="I30" s="96">
        <f t="shared" si="1"/>
        <v>1.078</v>
      </c>
      <c r="J30" s="96">
        <f t="shared" si="1"/>
        <v>3.9298</v>
      </c>
      <c r="K30" s="96">
        <f t="shared" si="1"/>
        <v>5.0078</v>
      </c>
      <c r="L30" s="96">
        <f t="shared" si="1"/>
        <v>1.96</v>
      </c>
      <c r="M30" s="96">
        <f t="shared" si="1"/>
        <v>4.018</v>
      </c>
      <c r="N30" s="96">
        <f t="shared" si="1"/>
        <v>1.96</v>
      </c>
      <c r="O30" s="96">
        <f t="shared" si="1"/>
        <v>14.84239988</v>
      </c>
      <c r="P30" s="96">
        <f t="shared" si="1"/>
        <v>0.99568</v>
      </c>
      <c r="Q30" s="96">
        <f t="shared" si="1"/>
        <v>1.5092</v>
      </c>
      <c r="R30" s="96">
        <f t="shared" si="1"/>
        <v>1.3426</v>
      </c>
      <c r="S30" s="96">
        <f t="shared" si="1"/>
        <v>25.186</v>
      </c>
      <c r="T30" s="96">
        <f t="shared" si="1"/>
        <v>7.448</v>
      </c>
      <c r="U30" s="96">
        <f t="shared" si="1"/>
        <v>8.036</v>
      </c>
      <c r="V30" s="96">
        <f t="shared" si="1"/>
        <v>5.3312</v>
      </c>
      <c r="W30" s="96">
        <f t="shared" si="1"/>
        <v>1.8999946</v>
      </c>
      <c r="X30" s="96">
        <f t="shared" si="1"/>
        <v>0.8232</v>
      </c>
      <c r="Y30" s="96">
        <f t="shared" si="1"/>
        <v>0.5096</v>
      </c>
      <c r="Z30" s="96">
        <f t="shared" si="1"/>
        <v>98</v>
      </c>
      <c r="AA30" s="96">
        <f t="shared" si="1"/>
        <v>4.244968</v>
      </c>
      <c r="AB30" s="96">
        <f t="shared" si="1"/>
        <v>2.859934</v>
      </c>
      <c r="AC30" s="96">
        <v>1</v>
      </c>
      <c r="AD30" s="96">
        <v>10</v>
      </c>
      <c r="AE30" s="98"/>
    </row>
    <row r="31" ht="15.6" spans="1:31">
      <c r="A31" s="42" t="s">
        <v>41</v>
      </c>
      <c r="B31" s="43"/>
      <c r="C31" s="96">
        <f t="shared" ref="C31:Y31" si="2">ROUND(C30,2)</f>
        <v>20</v>
      </c>
      <c r="D31" s="44">
        <f t="shared" si="2"/>
        <v>1.51</v>
      </c>
      <c r="E31" s="44">
        <f t="shared" si="2"/>
        <v>3.68</v>
      </c>
      <c r="F31" s="44">
        <f t="shared" si="2"/>
        <v>1.47</v>
      </c>
      <c r="G31" s="44">
        <f t="shared" si="2"/>
        <v>0.12</v>
      </c>
      <c r="H31" s="44">
        <f t="shared" si="2"/>
        <v>0.23</v>
      </c>
      <c r="I31" s="44">
        <f t="shared" si="2"/>
        <v>1.08</v>
      </c>
      <c r="J31" s="44">
        <f t="shared" si="2"/>
        <v>3.93</v>
      </c>
      <c r="K31" s="44">
        <f t="shared" si="2"/>
        <v>5.01</v>
      </c>
      <c r="L31" s="44">
        <f t="shared" si="2"/>
        <v>1.96</v>
      </c>
      <c r="M31" s="44">
        <f t="shared" si="2"/>
        <v>4.02</v>
      </c>
      <c r="N31" s="44">
        <f t="shared" si="2"/>
        <v>1.96</v>
      </c>
      <c r="O31" s="44">
        <f t="shared" si="2"/>
        <v>14.84</v>
      </c>
      <c r="P31" s="44">
        <f t="shared" si="2"/>
        <v>1</v>
      </c>
      <c r="Q31" s="44">
        <f t="shared" si="2"/>
        <v>1.51</v>
      </c>
      <c r="R31" s="44">
        <f t="shared" si="2"/>
        <v>1.34</v>
      </c>
      <c r="S31" s="44">
        <f t="shared" si="2"/>
        <v>25.19</v>
      </c>
      <c r="T31" s="44">
        <f t="shared" si="2"/>
        <v>7.45</v>
      </c>
      <c r="U31" s="44">
        <f t="shared" si="2"/>
        <v>8.04</v>
      </c>
      <c r="V31" s="44">
        <f t="shared" si="2"/>
        <v>5.33</v>
      </c>
      <c r="W31" s="44">
        <f t="shared" si="2"/>
        <v>1.9</v>
      </c>
      <c r="X31" s="44">
        <f t="shared" si="2"/>
        <v>0.82</v>
      </c>
      <c r="Y31" s="44">
        <f t="shared" si="2"/>
        <v>0.51</v>
      </c>
      <c r="Z31" s="44">
        <v>1</v>
      </c>
      <c r="AA31" s="44">
        <f>ROUND(AA30,2)</f>
        <v>4.24</v>
      </c>
      <c r="AB31" s="44">
        <f>ROUND(AB30,2)</f>
        <v>2.86</v>
      </c>
      <c r="AC31" s="44">
        <v>1</v>
      </c>
      <c r="AD31" s="44">
        <v>10</v>
      </c>
      <c r="AE31" s="99"/>
    </row>
    <row r="32" ht="15.6" spans="1:31">
      <c r="A32" s="42" t="s">
        <v>42</v>
      </c>
      <c r="B32" s="43"/>
      <c r="C32" s="44">
        <v>65</v>
      </c>
      <c r="D32" s="44">
        <v>730</v>
      </c>
      <c r="E32" s="44">
        <v>58</v>
      </c>
      <c r="F32" s="44">
        <v>60</v>
      </c>
      <c r="G32" s="44">
        <v>1400</v>
      </c>
      <c r="H32" s="44">
        <v>180</v>
      </c>
      <c r="I32" s="44">
        <v>40</v>
      </c>
      <c r="J32" s="44">
        <v>63.16</v>
      </c>
      <c r="K32" s="44">
        <v>40</v>
      </c>
      <c r="L32" s="44">
        <v>100</v>
      </c>
      <c r="M32" s="44">
        <v>45</v>
      </c>
      <c r="N32" s="44">
        <v>199.6</v>
      </c>
      <c r="O32" s="44">
        <v>104.44</v>
      </c>
      <c r="P32" s="44">
        <v>39</v>
      </c>
      <c r="Q32" s="44">
        <v>60</v>
      </c>
      <c r="R32" s="44">
        <v>218.48</v>
      </c>
      <c r="S32" s="44">
        <v>33</v>
      </c>
      <c r="T32" s="44">
        <v>220</v>
      </c>
      <c r="U32" s="44">
        <v>205</v>
      </c>
      <c r="V32" s="44">
        <v>71</v>
      </c>
      <c r="W32" s="44">
        <v>242.11</v>
      </c>
      <c r="X32" s="44">
        <v>320</v>
      </c>
      <c r="Y32" s="44">
        <v>35</v>
      </c>
      <c r="Z32" s="44">
        <v>16</v>
      </c>
      <c r="AA32" s="44">
        <v>430</v>
      </c>
      <c r="AB32" s="44">
        <v>320</v>
      </c>
      <c r="AC32" s="44">
        <v>12</v>
      </c>
      <c r="AD32" s="44">
        <v>10</v>
      </c>
      <c r="AE32" s="99"/>
    </row>
    <row r="33" ht="16.35" spans="1:31">
      <c r="A33" s="45" t="s">
        <v>43</v>
      </c>
      <c r="B33" s="46"/>
      <c r="C33" s="47">
        <f t="shared" ref="C33:AD33" si="3">C32*C31</f>
        <v>1300</v>
      </c>
      <c r="D33" s="139">
        <f t="shared" si="3"/>
        <v>1102.3</v>
      </c>
      <c r="E33" s="139">
        <f t="shared" si="3"/>
        <v>213.44</v>
      </c>
      <c r="F33" s="139">
        <f t="shared" si="3"/>
        <v>88.2</v>
      </c>
      <c r="G33" s="139">
        <f t="shared" si="3"/>
        <v>168</v>
      </c>
      <c r="H33" s="139">
        <f t="shared" si="3"/>
        <v>41.4</v>
      </c>
      <c r="I33" s="139">
        <f t="shared" si="3"/>
        <v>43.2</v>
      </c>
      <c r="J33" s="139">
        <f t="shared" si="3"/>
        <v>248.2188</v>
      </c>
      <c r="K33" s="139">
        <f t="shared" si="3"/>
        <v>200.4</v>
      </c>
      <c r="L33" s="139">
        <f t="shared" si="3"/>
        <v>196</v>
      </c>
      <c r="M33" s="139">
        <f t="shared" si="3"/>
        <v>180.9</v>
      </c>
      <c r="N33" s="139">
        <f t="shared" si="3"/>
        <v>391.216</v>
      </c>
      <c r="O33" s="139">
        <v>1551</v>
      </c>
      <c r="P33" s="139">
        <f t="shared" si="3"/>
        <v>39</v>
      </c>
      <c r="Q33" s="139">
        <f t="shared" si="3"/>
        <v>90.6</v>
      </c>
      <c r="R33" s="139">
        <f t="shared" si="3"/>
        <v>292.7632</v>
      </c>
      <c r="S33" s="139">
        <f t="shared" si="3"/>
        <v>831.27</v>
      </c>
      <c r="T33" s="139">
        <f t="shared" si="3"/>
        <v>1639</v>
      </c>
      <c r="U33" s="139">
        <f t="shared" si="3"/>
        <v>1648.2</v>
      </c>
      <c r="V33" s="139">
        <f t="shared" si="3"/>
        <v>378.43</v>
      </c>
      <c r="W33" s="139">
        <v>460</v>
      </c>
      <c r="X33" s="139">
        <f t="shared" si="3"/>
        <v>262.4</v>
      </c>
      <c r="Y33" s="139">
        <f t="shared" si="3"/>
        <v>17.85</v>
      </c>
      <c r="Z33" s="139">
        <f t="shared" si="3"/>
        <v>16</v>
      </c>
      <c r="AA33" s="139">
        <f t="shared" si="3"/>
        <v>1823.2</v>
      </c>
      <c r="AB33" s="139">
        <v>913.6</v>
      </c>
      <c r="AC33" s="139">
        <f t="shared" si="3"/>
        <v>12</v>
      </c>
      <c r="AD33" s="139">
        <f t="shared" si="3"/>
        <v>100</v>
      </c>
      <c r="AE33" s="161">
        <f>SUM(C33:AD33)</f>
        <v>14248.588</v>
      </c>
    </row>
    <row r="34" ht="15.6" spans="1:31">
      <c r="A34" s="48"/>
      <c r="B34" s="48"/>
      <c r="C34" s="51"/>
      <c r="D34" s="51"/>
      <c r="E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>
        <f>AE33/AE2</f>
        <v>145.393755102041</v>
      </c>
    </row>
    <row r="35" customFormat="1" ht="27" customHeight="1" spans="2:13">
      <c r="B35" s="50" t="s">
        <v>44</v>
      </c>
      <c r="M35" s="51"/>
    </row>
    <row r="36" customFormat="1" ht="27" customHeight="1" spans="2:13">
      <c r="B36" s="50" t="s">
        <v>45</v>
      </c>
      <c r="M36" s="51"/>
    </row>
    <row r="37" customFormat="1" ht="27" customHeight="1" spans="2:2">
      <c r="B37" s="50" t="s">
        <v>46</v>
      </c>
    </row>
  </sheetData>
  <mergeCells count="43">
    <mergeCell ref="A1:AE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4"/>
    <mergeCell ref="A25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E9:AE28"/>
  </mergeCells>
  <pageMargins left="0.0784722222222222" right="0.196527777777778" top="1.05069444444444" bottom="1.05069444444444" header="0.708333333333333" footer="0.786805555555556"/>
  <pageSetup paperSize="9" scale="68" orientation="landscape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AC38"/>
  <sheetViews>
    <sheetView workbookViewId="0">
      <pane ySplit="7" topLeftCell="A8" activePane="bottomLeft" state="frozen"/>
      <selection/>
      <selection pane="bottomLeft" activeCell="AA36" sqref="AA36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3" width="6.11111111111111" customWidth="1"/>
    <col min="4" max="4" width="7.11111111111111" customWidth="1"/>
    <col min="5" max="5" width="6.22222222222222" customWidth="1"/>
    <col min="6" max="6" width="6.11111111111111" customWidth="1"/>
    <col min="7" max="7" width="6.66666666666667" customWidth="1"/>
    <col min="8" max="8" width="7.33333333333333" style="141" customWidth="1"/>
    <col min="9" max="9" width="6.22222222222222" style="141" customWidth="1"/>
    <col min="10" max="12" width="6.11111111111111" customWidth="1"/>
    <col min="13" max="13" width="6.33333333333333" customWidth="1"/>
    <col min="14" max="14" width="5.33333333333333" customWidth="1"/>
    <col min="15" max="16" width="6.11111111111111" customWidth="1"/>
    <col min="17" max="17" width="7" customWidth="1"/>
    <col min="18" max="18" width="6.11111111111111" customWidth="1"/>
    <col min="19" max="20" width="6" customWidth="1"/>
    <col min="21" max="21" width="7" customWidth="1"/>
    <col min="22" max="23" width="6.22222222222222" customWidth="1"/>
    <col min="24" max="24" width="5.44444444444444" customWidth="1"/>
    <col min="25" max="26" width="6" customWidth="1"/>
    <col min="27" max="27" width="5.33333333333333" customWidth="1"/>
    <col min="28" max="28" width="5" customWidth="1"/>
    <col min="29" max="29" width="8.66666666666667" customWidth="1"/>
  </cols>
  <sheetData>
    <row r="1" s="1" customFormat="1" ht="43" customHeight="1" spans="1:1">
      <c r="A1" s="1" t="s">
        <v>0</v>
      </c>
    </row>
    <row r="2" customHeight="1" spans="1:29">
      <c r="A2" s="70"/>
      <c r="B2" s="142" t="s">
        <v>164</v>
      </c>
      <c r="C2" s="4" t="s">
        <v>2</v>
      </c>
      <c r="D2" s="4" t="s">
        <v>3</v>
      </c>
      <c r="E2" s="4" t="s">
        <v>4</v>
      </c>
      <c r="F2" s="4" t="s">
        <v>19</v>
      </c>
      <c r="G2" s="4" t="s">
        <v>146</v>
      </c>
      <c r="H2" s="143" t="s">
        <v>5</v>
      </c>
      <c r="I2" s="143" t="s">
        <v>104</v>
      </c>
      <c r="J2" s="4" t="s">
        <v>8</v>
      </c>
      <c r="K2" s="4" t="s">
        <v>9</v>
      </c>
      <c r="L2" s="4" t="s">
        <v>51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139</v>
      </c>
      <c r="S2" s="4" t="s">
        <v>79</v>
      </c>
      <c r="T2" s="4" t="s">
        <v>22</v>
      </c>
      <c r="U2" s="4" t="s">
        <v>18</v>
      </c>
      <c r="V2" s="4" t="s">
        <v>20</v>
      </c>
      <c r="W2" s="4" t="s">
        <v>106</v>
      </c>
      <c r="X2" s="4" t="s">
        <v>21</v>
      </c>
      <c r="Y2" s="4" t="s">
        <v>95</v>
      </c>
      <c r="Z2" s="4" t="s">
        <v>23</v>
      </c>
      <c r="AA2" s="4" t="s">
        <v>107</v>
      </c>
      <c r="AB2" s="57" t="s">
        <v>24</v>
      </c>
      <c r="AC2" s="150">
        <v>96</v>
      </c>
    </row>
    <row r="3" spans="1:29">
      <c r="A3" s="73"/>
      <c r="B3" s="144"/>
      <c r="C3" s="7"/>
      <c r="D3" s="7"/>
      <c r="E3" s="7"/>
      <c r="F3" s="7"/>
      <c r="G3" s="7"/>
      <c r="H3" s="145"/>
      <c r="I3" s="14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59"/>
      <c r="AC3" s="151"/>
    </row>
    <row r="4" spans="1:29">
      <c r="A4" s="73"/>
      <c r="B4" s="144"/>
      <c r="C4" s="7"/>
      <c r="D4" s="7"/>
      <c r="E4" s="7"/>
      <c r="F4" s="7"/>
      <c r="G4" s="7"/>
      <c r="H4" s="145"/>
      <c r="I4" s="14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59"/>
      <c r="AC4" s="151"/>
    </row>
    <row r="5" ht="12" customHeight="1" spans="1:29">
      <c r="A5" s="73"/>
      <c r="B5" s="144"/>
      <c r="C5" s="7"/>
      <c r="D5" s="7"/>
      <c r="E5" s="7"/>
      <c r="F5" s="7"/>
      <c r="G5" s="7"/>
      <c r="H5" s="145"/>
      <c r="I5" s="14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59"/>
      <c r="AC5" s="151"/>
    </row>
    <row r="6" spans="1:29">
      <c r="A6" s="73"/>
      <c r="B6" s="144"/>
      <c r="C6" s="7"/>
      <c r="D6" s="7"/>
      <c r="E6" s="7"/>
      <c r="F6" s="7"/>
      <c r="G6" s="7"/>
      <c r="H6" s="145"/>
      <c r="I6" s="14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9"/>
      <c r="AC6" s="151"/>
    </row>
    <row r="7" ht="28" customHeight="1" spans="1:29">
      <c r="A7" s="76"/>
      <c r="B7" s="146"/>
      <c r="C7" s="10"/>
      <c r="D7" s="10"/>
      <c r="E7" s="10"/>
      <c r="F7" s="10"/>
      <c r="G7" s="10"/>
      <c r="H7" s="147"/>
      <c r="I7" s="14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61"/>
      <c r="AC7" s="152"/>
    </row>
    <row r="8" ht="15" customHeight="1" spans="1:29">
      <c r="A8" s="120"/>
      <c r="B8" s="148"/>
      <c r="C8" s="122">
        <v>1</v>
      </c>
      <c r="D8" s="122">
        <v>2</v>
      </c>
      <c r="E8" s="122">
        <v>3</v>
      </c>
      <c r="F8" s="122">
        <v>4</v>
      </c>
      <c r="G8" s="122">
        <v>5</v>
      </c>
      <c r="H8" s="122">
        <v>6</v>
      </c>
      <c r="I8" s="122">
        <v>7</v>
      </c>
      <c r="J8" s="122">
        <v>8</v>
      </c>
      <c r="K8" s="122">
        <v>9</v>
      </c>
      <c r="L8" s="122">
        <v>10</v>
      </c>
      <c r="M8" s="122">
        <v>11</v>
      </c>
      <c r="N8" s="122">
        <v>12</v>
      </c>
      <c r="O8" s="122">
        <v>13</v>
      </c>
      <c r="P8" s="122">
        <v>14</v>
      </c>
      <c r="Q8" s="122">
        <v>15</v>
      </c>
      <c r="R8" s="122">
        <v>16</v>
      </c>
      <c r="S8" s="122">
        <v>17</v>
      </c>
      <c r="T8" s="122">
        <v>18</v>
      </c>
      <c r="U8" s="122">
        <v>19</v>
      </c>
      <c r="V8" s="122">
        <v>20</v>
      </c>
      <c r="W8" s="122">
        <v>21</v>
      </c>
      <c r="X8" s="122">
        <v>22</v>
      </c>
      <c r="Y8" s="122">
        <v>23</v>
      </c>
      <c r="Z8" s="122">
        <v>24</v>
      </c>
      <c r="AA8" s="122">
        <v>25</v>
      </c>
      <c r="AB8" s="122">
        <v>26</v>
      </c>
      <c r="AC8" s="153" t="s">
        <v>25</v>
      </c>
    </row>
    <row r="9" spans="1:29">
      <c r="A9" s="82" t="s">
        <v>26</v>
      </c>
      <c r="B9" s="15" t="s">
        <v>165</v>
      </c>
      <c r="C9" s="16"/>
      <c r="D9" s="17">
        <v>0.0072</v>
      </c>
      <c r="E9" s="17">
        <v>0.0062</v>
      </c>
      <c r="F9" s="17">
        <v>0.0401</v>
      </c>
      <c r="G9" s="17">
        <v>0.011</v>
      </c>
      <c r="H9" s="18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53"/>
      <c r="W9" s="53"/>
      <c r="X9" s="53"/>
      <c r="Y9" s="53"/>
      <c r="Z9" s="53"/>
      <c r="AA9" s="53"/>
      <c r="AB9" s="154"/>
      <c r="AC9" s="64" t="s">
        <v>61</v>
      </c>
    </row>
    <row r="10" spans="1:29">
      <c r="A10" s="83"/>
      <c r="B10" s="20" t="s">
        <v>109</v>
      </c>
      <c r="C10" s="21"/>
      <c r="D10" s="22"/>
      <c r="E10" s="22">
        <v>0.0084</v>
      </c>
      <c r="F10" s="22"/>
      <c r="G10" s="22"/>
      <c r="H10" s="23">
        <v>0.0006</v>
      </c>
      <c r="I10" s="23">
        <v>0.0022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54"/>
      <c r="W10" s="54"/>
      <c r="X10" s="54"/>
      <c r="Y10" s="54"/>
      <c r="Z10" s="54"/>
      <c r="AA10" s="54"/>
      <c r="AB10" s="67"/>
      <c r="AC10" s="65"/>
    </row>
    <row r="11" spans="1:29">
      <c r="A11" s="83"/>
      <c r="B11" s="24" t="s">
        <v>99</v>
      </c>
      <c r="C11" s="21"/>
      <c r="D11" s="22">
        <v>0.0113</v>
      </c>
      <c r="E11" s="22"/>
      <c r="F11" s="22"/>
      <c r="G11" s="22"/>
      <c r="H11" s="23"/>
      <c r="I11" s="23"/>
      <c r="J11" s="22">
        <v>0.032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54"/>
      <c r="W11" s="54"/>
      <c r="X11" s="54"/>
      <c r="Y11" s="54"/>
      <c r="Z11" s="54"/>
      <c r="AA11" s="54"/>
      <c r="AB11" s="67"/>
      <c r="AC11" s="65"/>
    </row>
    <row r="12" spans="1:29">
      <c r="A12" s="83"/>
      <c r="B12" s="20"/>
      <c r="C12" s="21"/>
      <c r="D12" s="22"/>
      <c r="E12" s="22"/>
      <c r="F12" s="22"/>
      <c r="G12" s="22"/>
      <c r="H12" s="23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54"/>
      <c r="W12" s="54"/>
      <c r="X12" s="54"/>
      <c r="Y12" s="54"/>
      <c r="Z12" s="54"/>
      <c r="AA12" s="54"/>
      <c r="AB12" s="67"/>
      <c r="AC12" s="65"/>
    </row>
    <row r="13" spans="1:29">
      <c r="A13" s="84"/>
      <c r="B13" s="26"/>
      <c r="C13" s="27"/>
      <c r="D13" s="28"/>
      <c r="E13" s="28"/>
      <c r="F13" s="28"/>
      <c r="G13" s="28"/>
      <c r="H13" s="29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55"/>
      <c r="W13" s="55"/>
      <c r="X13" s="55"/>
      <c r="Y13" s="55"/>
      <c r="Z13" s="55"/>
      <c r="AA13" s="55"/>
      <c r="AB13" s="140"/>
      <c r="AC13" s="65"/>
    </row>
    <row r="14" spans="1:29">
      <c r="A14" s="82" t="s">
        <v>30</v>
      </c>
      <c r="B14" s="15" t="s">
        <v>51</v>
      </c>
      <c r="C14" s="16"/>
      <c r="D14" s="17"/>
      <c r="E14" s="17"/>
      <c r="F14" s="17"/>
      <c r="G14" s="17"/>
      <c r="H14" s="18"/>
      <c r="I14" s="18"/>
      <c r="J14" s="17"/>
      <c r="K14" s="17"/>
      <c r="L14" s="17">
        <v>0.1</v>
      </c>
      <c r="M14" s="17"/>
      <c r="N14" s="17"/>
      <c r="O14" s="17"/>
      <c r="P14" s="17"/>
      <c r="Q14" s="17"/>
      <c r="R14" s="17"/>
      <c r="S14" s="17"/>
      <c r="T14" s="17"/>
      <c r="U14" s="17"/>
      <c r="V14" s="53"/>
      <c r="W14" s="53"/>
      <c r="X14" s="53"/>
      <c r="Y14" s="53"/>
      <c r="Z14" s="53"/>
      <c r="AA14" s="53"/>
      <c r="AB14" s="154"/>
      <c r="AC14" s="65"/>
    </row>
    <row r="15" spans="1:29">
      <c r="A15" s="83"/>
      <c r="B15" s="20"/>
      <c r="C15" s="21"/>
      <c r="D15" s="22"/>
      <c r="E15" s="22"/>
      <c r="F15" s="22"/>
      <c r="G15" s="22"/>
      <c r="H15" s="23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54"/>
      <c r="W15" s="54"/>
      <c r="X15" s="54"/>
      <c r="Y15" s="54"/>
      <c r="Z15" s="54"/>
      <c r="AA15" s="54"/>
      <c r="AB15" s="67"/>
      <c r="AC15" s="65"/>
    </row>
    <row r="16" spans="1:29">
      <c r="A16" s="83"/>
      <c r="B16" s="20"/>
      <c r="C16" s="21"/>
      <c r="D16" s="22"/>
      <c r="E16" s="22"/>
      <c r="F16" s="22"/>
      <c r="G16" s="22"/>
      <c r="H16" s="23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54"/>
      <c r="W16" s="54"/>
      <c r="X16" s="54"/>
      <c r="Y16" s="54"/>
      <c r="Z16" s="54"/>
      <c r="AA16" s="54"/>
      <c r="AB16" s="67"/>
      <c r="AC16" s="65"/>
    </row>
    <row r="17" spans="1:29">
      <c r="A17" s="85"/>
      <c r="B17" s="26"/>
      <c r="C17" s="31"/>
      <c r="D17" s="32"/>
      <c r="E17" s="32"/>
      <c r="F17" s="32"/>
      <c r="G17" s="32"/>
      <c r="H17" s="33"/>
      <c r="I17" s="3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56"/>
      <c r="W17" s="56"/>
      <c r="X17" s="56"/>
      <c r="Y17" s="56"/>
      <c r="Z17" s="56"/>
      <c r="AA17" s="56"/>
      <c r="AB17" s="155"/>
      <c r="AC17" s="65"/>
    </row>
    <row r="18" ht="26.4" spans="1:29">
      <c r="A18" s="87" t="s">
        <v>31</v>
      </c>
      <c r="B18" s="35" t="s">
        <v>166</v>
      </c>
      <c r="C18" s="16"/>
      <c r="D18" s="17">
        <v>0.0022</v>
      </c>
      <c r="E18" s="17"/>
      <c r="F18" s="17"/>
      <c r="G18" s="17"/>
      <c r="H18" s="18"/>
      <c r="I18" s="18"/>
      <c r="J18" s="17"/>
      <c r="K18" s="17"/>
      <c r="L18" s="17"/>
      <c r="M18" s="17">
        <v>0.0853</v>
      </c>
      <c r="N18" s="17">
        <v>0.0103</v>
      </c>
      <c r="O18" s="17">
        <v>0.01</v>
      </c>
      <c r="P18" s="17">
        <v>0.002322</v>
      </c>
      <c r="Q18" s="17">
        <v>0.08</v>
      </c>
      <c r="R18" s="17"/>
      <c r="S18" s="17"/>
      <c r="T18" s="17">
        <v>0.0104</v>
      </c>
      <c r="U18" s="17"/>
      <c r="V18" s="53"/>
      <c r="W18" s="53"/>
      <c r="X18" s="53"/>
      <c r="Y18" s="53"/>
      <c r="Z18" s="53"/>
      <c r="AA18" s="53">
        <v>2</v>
      </c>
      <c r="AB18" s="154"/>
      <c r="AC18" s="65"/>
    </row>
    <row r="19" spans="1:29">
      <c r="A19" s="88"/>
      <c r="B19" s="37" t="s">
        <v>167</v>
      </c>
      <c r="C19" s="21"/>
      <c r="D19" s="22"/>
      <c r="E19" s="22"/>
      <c r="F19" s="22"/>
      <c r="G19" s="22"/>
      <c r="H19" s="23"/>
      <c r="I19" s="23"/>
      <c r="J19" s="22"/>
      <c r="K19" s="22"/>
      <c r="L19" s="22"/>
      <c r="M19" s="22"/>
      <c r="N19" s="22">
        <v>0.005</v>
      </c>
      <c r="O19" s="22"/>
      <c r="P19" s="22">
        <v>0.006444</v>
      </c>
      <c r="Q19" s="22"/>
      <c r="R19" s="22">
        <v>0.076</v>
      </c>
      <c r="S19" s="22">
        <v>0.005</v>
      </c>
      <c r="T19" s="22">
        <v>0.0064</v>
      </c>
      <c r="U19" s="22">
        <v>0.0342</v>
      </c>
      <c r="V19" s="54"/>
      <c r="W19" s="54"/>
      <c r="X19" s="54"/>
      <c r="Y19" s="54"/>
      <c r="Z19" s="54"/>
      <c r="AA19" s="54"/>
      <c r="AB19" s="67"/>
      <c r="AC19" s="65"/>
    </row>
    <row r="20" spans="1:29">
      <c r="A20" s="88"/>
      <c r="B20" s="37" t="s">
        <v>168</v>
      </c>
      <c r="C20" s="21"/>
      <c r="D20" s="22">
        <v>0.0071</v>
      </c>
      <c r="E20" s="22"/>
      <c r="F20" s="22"/>
      <c r="G20" s="22"/>
      <c r="H20" s="23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>
        <v>0.035</v>
      </c>
      <c r="T20" s="22"/>
      <c r="U20" s="22"/>
      <c r="V20" s="54"/>
      <c r="W20" s="54"/>
      <c r="X20" s="54"/>
      <c r="Y20" s="54"/>
      <c r="Z20" s="54"/>
      <c r="AA20" s="54"/>
      <c r="AB20" s="67"/>
      <c r="AC20" s="65"/>
    </row>
    <row r="21" spans="1:29">
      <c r="A21" s="88"/>
      <c r="B21" s="37" t="s">
        <v>34</v>
      </c>
      <c r="C21" s="21"/>
      <c r="D21" s="22"/>
      <c r="E21" s="22"/>
      <c r="F21" s="22"/>
      <c r="G21" s="22"/>
      <c r="H21" s="23"/>
      <c r="I21" s="23"/>
      <c r="J21" s="22"/>
      <c r="K21" s="22"/>
      <c r="L21" s="22"/>
      <c r="M21" s="22"/>
      <c r="N21" s="22">
        <v>0.01</v>
      </c>
      <c r="O21" s="22">
        <v>0.01</v>
      </c>
      <c r="P21" s="22">
        <v>0.003</v>
      </c>
      <c r="Q21" s="22"/>
      <c r="R21" s="22"/>
      <c r="S21" s="22"/>
      <c r="T21" s="22">
        <v>0.003</v>
      </c>
      <c r="U21" s="22"/>
      <c r="V21" s="54"/>
      <c r="W21" s="54">
        <v>0.0054</v>
      </c>
      <c r="X21" s="54"/>
      <c r="Y21" s="54"/>
      <c r="Z21" s="54"/>
      <c r="AA21" s="54"/>
      <c r="AB21" s="67"/>
      <c r="AC21" s="65"/>
    </row>
    <row r="22" spans="1:29">
      <c r="A22" s="88"/>
      <c r="B22" s="37" t="s">
        <v>169</v>
      </c>
      <c r="C22" s="21"/>
      <c r="D22" s="22"/>
      <c r="E22" s="22">
        <v>0.008</v>
      </c>
      <c r="F22" s="22"/>
      <c r="G22" s="22"/>
      <c r="H22" s="23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54">
        <v>0.02</v>
      </c>
      <c r="W22" s="54"/>
      <c r="X22" s="54"/>
      <c r="Y22" s="54"/>
      <c r="Z22" s="54"/>
      <c r="AA22" s="54"/>
      <c r="AB22" s="67"/>
      <c r="AC22" s="65"/>
    </row>
    <row r="23" spans="1:29">
      <c r="A23" s="88"/>
      <c r="B23" s="24" t="s">
        <v>36</v>
      </c>
      <c r="C23" s="21"/>
      <c r="D23" s="22"/>
      <c r="E23" s="22"/>
      <c r="F23" s="22"/>
      <c r="G23" s="22"/>
      <c r="H23" s="23"/>
      <c r="I23" s="23"/>
      <c r="J23" s="22"/>
      <c r="K23" s="22">
        <v>0.0484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54"/>
      <c r="W23" s="54"/>
      <c r="X23" s="54"/>
      <c r="Y23" s="54"/>
      <c r="Z23" s="54"/>
      <c r="AA23" s="54"/>
      <c r="AB23" s="67"/>
      <c r="AC23" s="65"/>
    </row>
    <row r="24" spans="1:29">
      <c r="A24" s="94"/>
      <c r="B24" s="39"/>
      <c r="C24" s="27"/>
      <c r="D24" s="28"/>
      <c r="E24" s="28"/>
      <c r="F24" s="28"/>
      <c r="G24" s="28"/>
      <c r="H24" s="29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55"/>
      <c r="W24" s="55"/>
      <c r="X24" s="55"/>
      <c r="Y24" s="55"/>
      <c r="Z24" s="55"/>
      <c r="AA24" s="55"/>
      <c r="AB24" s="140"/>
      <c r="AC24" s="65"/>
    </row>
    <row r="25" spans="1:29">
      <c r="A25" s="87" t="s">
        <v>38</v>
      </c>
      <c r="B25" s="15" t="s">
        <v>39</v>
      </c>
      <c r="C25" s="16">
        <v>0.1563</v>
      </c>
      <c r="D25" s="17"/>
      <c r="E25" s="17">
        <v>0.0063</v>
      </c>
      <c r="F25" s="17"/>
      <c r="G25" s="17"/>
      <c r="H25" s="18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53"/>
      <c r="W25" s="53"/>
      <c r="X25" s="53">
        <v>0.025</v>
      </c>
      <c r="Y25" s="53"/>
      <c r="Z25" s="53"/>
      <c r="AA25" s="53"/>
      <c r="AB25" s="154"/>
      <c r="AC25" s="65"/>
    </row>
    <row r="26" spans="1:29">
      <c r="A26" s="88"/>
      <c r="B26" s="20" t="s">
        <v>29</v>
      </c>
      <c r="C26" s="21"/>
      <c r="D26" s="22"/>
      <c r="E26" s="22">
        <v>0.0072</v>
      </c>
      <c r="F26" s="22"/>
      <c r="G26" s="22"/>
      <c r="H26" s="23">
        <v>0.0006</v>
      </c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54"/>
      <c r="W26" s="54"/>
      <c r="X26" s="54"/>
      <c r="Y26" s="54"/>
      <c r="Z26" s="54"/>
      <c r="AA26" s="54"/>
      <c r="AB26" s="67"/>
      <c r="AC26" s="65"/>
    </row>
    <row r="27" spans="1:29">
      <c r="A27" s="88"/>
      <c r="B27" s="20" t="s">
        <v>95</v>
      </c>
      <c r="C27" s="21"/>
      <c r="D27" s="22"/>
      <c r="E27" s="22"/>
      <c r="F27" s="22"/>
      <c r="G27" s="22"/>
      <c r="H27" s="23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54"/>
      <c r="W27" s="54"/>
      <c r="X27" s="54"/>
      <c r="Y27" s="54">
        <v>0.0284</v>
      </c>
      <c r="Z27" s="54"/>
      <c r="AA27" s="54"/>
      <c r="AB27" s="67"/>
      <c r="AC27" s="65"/>
    </row>
    <row r="28" spans="1:29">
      <c r="A28" s="88"/>
      <c r="B28" s="20"/>
      <c r="C28" s="21"/>
      <c r="D28" s="22"/>
      <c r="E28" s="22"/>
      <c r="F28" s="22"/>
      <c r="G28" s="22"/>
      <c r="H28" s="23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54"/>
      <c r="W28" s="54"/>
      <c r="X28" s="54"/>
      <c r="Y28" s="54"/>
      <c r="Z28" s="54"/>
      <c r="AA28" s="54"/>
      <c r="AB28" s="67"/>
      <c r="AC28" s="66"/>
    </row>
    <row r="29" ht="13.95" spans="1:29">
      <c r="A29" s="94"/>
      <c r="B29" s="26"/>
      <c r="C29" s="27"/>
      <c r="D29" s="28"/>
      <c r="E29" s="28"/>
      <c r="F29" s="28"/>
      <c r="G29" s="28"/>
      <c r="H29" s="29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55"/>
      <c r="W29" s="55"/>
      <c r="X29" s="55"/>
      <c r="Y29" s="55"/>
      <c r="Z29" s="55">
        <v>0.38</v>
      </c>
      <c r="AA29" s="55"/>
      <c r="AB29" s="140">
        <v>1</v>
      </c>
      <c r="AC29" s="156"/>
    </row>
    <row r="30" ht="15.6" spans="1:29">
      <c r="A30" s="40" t="s">
        <v>40</v>
      </c>
      <c r="B30" s="41"/>
      <c r="C30" s="16">
        <f t="shared" ref="C30:AB30" si="0">SUM(C9:C29)</f>
        <v>0.1563</v>
      </c>
      <c r="D30" s="17">
        <f t="shared" si="0"/>
        <v>0.0278</v>
      </c>
      <c r="E30" s="17">
        <f t="shared" si="0"/>
        <v>0.0361</v>
      </c>
      <c r="F30" s="17">
        <f t="shared" si="0"/>
        <v>0.0401</v>
      </c>
      <c r="G30" s="17">
        <f t="shared" si="0"/>
        <v>0.011</v>
      </c>
      <c r="H30" s="17">
        <f t="shared" si="0"/>
        <v>0.0012</v>
      </c>
      <c r="I30" s="17">
        <f t="shared" si="0"/>
        <v>0.0022</v>
      </c>
      <c r="J30" s="17">
        <f t="shared" si="0"/>
        <v>0.032</v>
      </c>
      <c r="K30" s="17">
        <f t="shared" si="0"/>
        <v>0.0484</v>
      </c>
      <c r="L30" s="17">
        <f t="shared" si="0"/>
        <v>0.1</v>
      </c>
      <c r="M30" s="17">
        <f t="shared" si="0"/>
        <v>0.0853</v>
      </c>
      <c r="N30" s="17">
        <f t="shared" si="0"/>
        <v>0.0253</v>
      </c>
      <c r="O30" s="17">
        <f t="shared" si="0"/>
        <v>0.02</v>
      </c>
      <c r="P30" s="17">
        <f t="shared" si="0"/>
        <v>0.011766</v>
      </c>
      <c r="Q30" s="17">
        <f t="shared" si="0"/>
        <v>0.08</v>
      </c>
      <c r="R30" s="17">
        <f t="shared" si="0"/>
        <v>0.076</v>
      </c>
      <c r="S30" s="17">
        <f t="shared" si="0"/>
        <v>0.04</v>
      </c>
      <c r="T30" s="17">
        <f t="shared" si="0"/>
        <v>0.0198</v>
      </c>
      <c r="U30" s="17">
        <f t="shared" si="0"/>
        <v>0.0342</v>
      </c>
      <c r="V30" s="17">
        <f t="shared" si="0"/>
        <v>0.02</v>
      </c>
      <c r="W30" s="17">
        <f t="shared" si="0"/>
        <v>0.0054</v>
      </c>
      <c r="X30" s="17">
        <f t="shared" si="0"/>
        <v>0.025</v>
      </c>
      <c r="Y30" s="157">
        <f t="shared" si="0"/>
        <v>0.0284</v>
      </c>
      <c r="Z30" s="157">
        <v>0.38</v>
      </c>
      <c r="AA30" s="157">
        <f>SUM(AA9:AA29)</f>
        <v>2</v>
      </c>
      <c r="AB30" s="158">
        <f>SUM(AB9:AB29)</f>
        <v>1</v>
      </c>
      <c r="AC30" s="15"/>
    </row>
    <row r="31" ht="15.6" hidden="1" spans="1:29">
      <c r="A31" s="42" t="s">
        <v>41</v>
      </c>
      <c r="B31" s="43"/>
      <c r="C31" s="96">
        <f>96*C30</f>
        <v>15.0048</v>
      </c>
      <c r="D31" s="96">
        <f t="shared" ref="D31:Z31" si="1">96*D30</f>
        <v>2.6688</v>
      </c>
      <c r="E31" s="96">
        <f t="shared" si="1"/>
        <v>3.4656</v>
      </c>
      <c r="F31" s="96">
        <f t="shared" si="1"/>
        <v>3.8496</v>
      </c>
      <c r="G31" s="96">
        <f t="shared" si="1"/>
        <v>1.056</v>
      </c>
      <c r="H31" s="96">
        <f t="shared" si="1"/>
        <v>0.1152</v>
      </c>
      <c r="I31" s="96">
        <f t="shared" si="1"/>
        <v>0.2112</v>
      </c>
      <c r="J31" s="96">
        <f t="shared" si="1"/>
        <v>3.072</v>
      </c>
      <c r="K31" s="96">
        <f t="shared" si="1"/>
        <v>4.6464</v>
      </c>
      <c r="L31" s="96">
        <f t="shared" si="1"/>
        <v>9.6</v>
      </c>
      <c r="M31" s="96">
        <f t="shared" si="1"/>
        <v>8.1888</v>
      </c>
      <c r="N31" s="96">
        <f t="shared" si="1"/>
        <v>2.4288</v>
      </c>
      <c r="O31" s="96">
        <f t="shared" si="1"/>
        <v>1.92</v>
      </c>
      <c r="P31" s="96">
        <f t="shared" si="1"/>
        <v>1.129536</v>
      </c>
      <c r="Q31" s="96">
        <f t="shared" si="1"/>
        <v>7.68</v>
      </c>
      <c r="R31" s="96">
        <f t="shared" si="1"/>
        <v>7.296</v>
      </c>
      <c r="S31" s="96">
        <f t="shared" si="1"/>
        <v>3.84</v>
      </c>
      <c r="T31" s="96">
        <f t="shared" si="1"/>
        <v>1.9008</v>
      </c>
      <c r="U31" s="96">
        <f t="shared" si="1"/>
        <v>3.2832</v>
      </c>
      <c r="V31" s="96">
        <f t="shared" si="1"/>
        <v>1.92</v>
      </c>
      <c r="W31" s="96">
        <f t="shared" si="1"/>
        <v>0.5184</v>
      </c>
      <c r="X31" s="96">
        <f t="shared" si="1"/>
        <v>2.4</v>
      </c>
      <c r="Y31" s="96">
        <f t="shared" si="1"/>
        <v>2.7264</v>
      </c>
      <c r="Z31" s="96">
        <v>0.38</v>
      </c>
      <c r="AA31" s="96">
        <v>2</v>
      </c>
      <c r="AB31" s="96">
        <v>1</v>
      </c>
      <c r="AC31" s="20">
        <f>74*AC30</f>
        <v>0</v>
      </c>
    </row>
    <row r="32" ht="15.6" spans="1:29">
      <c r="A32" s="42" t="s">
        <v>41</v>
      </c>
      <c r="B32" s="43"/>
      <c r="C32" s="96">
        <f t="shared" ref="C32:Y32" si="2">ROUND(C31,2)</f>
        <v>15</v>
      </c>
      <c r="D32" s="44">
        <f t="shared" si="2"/>
        <v>2.67</v>
      </c>
      <c r="E32" s="44">
        <f t="shared" si="2"/>
        <v>3.47</v>
      </c>
      <c r="F32" s="44">
        <f t="shared" si="2"/>
        <v>3.85</v>
      </c>
      <c r="G32" s="44">
        <f t="shared" si="2"/>
        <v>1.06</v>
      </c>
      <c r="H32" s="23">
        <f t="shared" si="2"/>
        <v>0.12</v>
      </c>
      <c r="I32" s="23">
        <f t="shared" si="2"/>
        <v>0.21</v>
      </c>
      <c r="J32" s="44">
        <f t="shared" si="2"/>
        <v>3.07</v>
      </c>
      <c r="K32" s="44">
        <f t="shared" si="2"/>
        <v>4.65</v>
      </c>
      <c r="L32" s="44">
        <f t="shared" si="2"/>
        <v>9.6</v>
      </c>
      <c r="M32" s="44">
        <f t="shared" si="2"/>
        <v>8.19</v>
      </c>
      <c r="N32" s="44">
        <f t="shared" si="2"/>
        <v>2.43</v>
      </c>
      <c r="O32" s="44">
        <f t="shared" si="2"/>
        <v>1.92</v>
      </c>
      <c r="P32" s="44">
        <f t="shared" si="2"/>
        <v>1.13</v>
      </c>
      <c r="Q32" s="44">
        <f t="shared" si="2"/>
        <v>7.68</v>
      </c>
      <c r="R32" s="44">
        <f t="shared" si="2"/>
        <v>7.3</v>
      </c>
      <c r="S32" s="44">
        <f t="shared" si="2"/>
        <v>3.84</v>
      </c>
      <c r="T32" s="44">
        <f t="shared" si="2"/>
        <v>1.9</v>
      </c>
      <c r="U32" s="44">
        <f t="shared" si="2"/>
        <v>3.28</v>
      </c>
      <c r="V32" s="44">
        <f t="shared" si="2"/>
        <v>1.92</v>
      </c>
      <c r="W32" s="44">
        <f t="shared" si="2"/>
        <v>0.52</v>
      </c>
      <c r="X32" s="44">
        <f t="shared" si="2"/>
        <v>2.4</v>
      </c>
      <c r="Y32" s="44">
        <f t="shared" si="2"/>
        <v>2.73</v>
      </c>
      <c r="Z32" s="159">
        <v>0.38</v>
      </c>
      <c r="AA32" s="67">
        <v>2</v>
      </c>
      <c r="AB32" s="67">
        <v>1</v>
      </c>
      <c r="AC32" s="20"/>
    </row>
    <row r="33" ht="15.6" spans="1:29">
      <c r="A33" s="42" t="s">
        <v>42</v>
      </c>
      <c r="B33" s="43"/>
      <c r="C33" s="44">
        <v>65</v>
      </c>
      <c r="D33" s="44">
        <v>730</v>
      </c>
      <c r="E33" s="44">
        <v>58</v>
      </c>
      <c r="F33" s="44">
        <v>95</v>
      </c>
      <c r="G33" s="44">
        <v>500</v>
      </c>
      <c r="H33" s="44">
        <v>1400</v>
      </c>
      <c r="I33" s="44">
        <v>180</v>
      </c>
      <c r="J33" s="44">
        <v>63.16</v>
      </c>
      <c r="K33" s="44">
        <v>40</v>
      </c>
      <c r="L33" s="44">
        <v>100</v>
      </c>
      <c r="M33" s="44">
        <v>33</v>
      </c>
      <c r="N33" s="44">
        <v>39</v>
      </c>
      <c r="O33" s="44">
        <v>60</v>
      </c>
      <c r="P33" s="44">
        <v>218.48</v>
      </c>
      <c r="Q33" s="44">
        <v>220</v>
      </c>
      <c r="R33" s="44">
        <v>59</v>
      </c>
      <c r="S33" s="44">
        <v>60</v>
      </c>
      <c r="T33" s="44">
        <v>71</v>
      </c>
      <c r="U33" s="44">
        <v>450</v>
      </c>
      <c r="V33" s="44">
        <v>199.6</v>
      </c>
      <c r="W33" s="44">
        <v>320</v>
      </c>
      <c r="X33" s="44">
        <v>40</v>
      </c>
      <c r="Y33" s="44">
        <v>140</v>
      </c>
      <c r="Z33" s="159">
        <v>272.5</v>
      </c>
      <c r="AA33" s="67">
        <v>10</v>
      </c>
      <c r="AB33" s="67">
        <v>12</v>
      </c>
      <c r="AC33" s="68"/>
    </row>
    <row r="34" ht="16.35" spans="1:29">
      <c r="A34" s="45" t="s">
        <v>43</v>
      </c>
      <c r="B34" s="46"/>
      <c r="C34" s="47">
        <f t="shared" ref="C34:AA34" si="3">C32*C33</f>
        <v>975</v>
      </c>
      <c r="D34" s="47">
        <f t="shared" si="3"/>
        <v>1949.1</v>
      </c>
      <c r="E34" s="47">
        <f t="shared" si="3"/>
        <v>201.26</v>
      </c>
      <c r="F34" s="47">
        <f t="shared" si="3"/>
        <v>365.75</v>
      </c>
      <c r="G34" s="47">
        <f t="shared" si="3"/>
        <v>530</v>
      </c>
      <c r="H34" s="47">
        <f t="shared" si="3"/>
        <v>168</v>
      </c>
      <c r="I34" s="47">
        <f t="shared" si="3"/>
        <v>37.8</v>
      </c>
      <c r="J34" s="47">
        <f t="shared" si="3"/>
        <v>193.9012</v>
      </c>
      <c r="K34" s="47">
        <f t="shared" si="3"/>
        <v>186</v>
      </c>
      <c r="L34" s="47">
        <f t="shared" si="3"/>
        <v>960</v>
      </c>
      <c r="M34" s="47">
        <f t="shared" si="3"/>
        <v>270.27</v>
      </c>
      <c r="N34" s="47">
        <f t="shared" si="3"/>
        <v>94.77</v>
      </c>
      <c r="O34" s="47">
        <f t="shared" si="3"/>
        <v>115.2</v>
      </c>
      <c r="P34" s="47">
        <f t="shared" si="3"/>
        <v>246.8824</v>
      </c>
      <c r="Q34" s="47">
        <f t="shared" si="3"/>
        <v>1689.6</v>
      </c>
      <c r="R34" s="47">
        <f t="shared" si="3"/>
        <v>430.7</v>
      </c>
      <c r="S34" s="47">
        <f t="shared" si="3"/>
        <v>230.4</v>
      </c>
      <c r="T34" s="47">
        <f t="shared" si="3"/>
        <v>134.9</v>
      </c>
      <c r="U34" s="47">
        <f t="shared" si="3"/>
        <v>1476</v>
      </c>
      <c r="V34" s="47">
        <f t="shared" si="3"/>
        <v>383.232</v>
      </c>
      <c r="W34" s="47">
        <f t="shared" si="3"/>
        <v>166.4</v>
      </c>
      <c r="X34" s="47">
        <f t="shared" si="3"/>
        <v>96</v>
      </c>
      <c r="Y34" s="47">
        <f t="shared" si="3"/>
        <v>382.2</v>
      </c>
      <c r="Z34" s="47">
        <f>Z32*Z33</f>
        <v>103.55</v>
      </c>
      <c r="AA34" s="47">
        <f>AA32*AA33</f>
        <v>20</v>
      </c>
      <c r="AB34" s="47">
        <f>AB32*AB33</f>
        <v>12</v>
      </c>
      <c r="AC34" s="69">
        <f>SUM(C34:AB34)</f>
        <v>11418.9156</v>
      </c>
    </row>
    <row r="35" ht="15.6" spans="1:29">
      <c r="A35" s="48"/>
      <c r="B35" s="48"/>
      <c r="C35" s="49"/>
      <c r="D35" s="49"/>
      <c r="E35" s="49"/>
      <c r="F35" s="49"/>
      <c r="G35" s="49"/>
      <c r="H35" s="149"/>
      <c r="I35" s="1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1">
        <f>AC34/AC2</f>
        <v>118.9470375</v>
      </c>
    </row>
    <row r="36" customFormat="1" ht="27" customHeight="1" spans="2:13">
      <c r="B36" s="50" t="s">
        <v>44</v>
      </c>
      <c r="M36" s="51"/>
    </row>
    <row r="37" customFormat="1" ht="27" customHeight="1" spans="2:13">
      <c r="B37" s="50" t="s">
        <v>45</v>
      </c>
      <c r="M37" s="51"/>
    </row>
    <row r="38" customFormat="1" ht="27" customHeight="1" spans="2:2">
      <c r="B38" s="50" t="s">
        <v>46</v>
      </c>
    </row>
  </sheetData>
  <mergeCells count="41">
    <mergeCell ref="A1:AC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8"/>
  </mergeCells>
  <pageMargins left="0.0784722222222222" right="0.196527777777778" top="1.05069444444444" bottom="1.05069444444444" header="0.708333333333333" footer="0.786805555555556"/>
  <pageSetup paperSize="9" scale="73" orientation="landscape" useFirstPageNumber="1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AD37"/>
  <sheetViews>
    <sheetView topLeftCell="B1" workbookViewId="0">
      <pane ySplit="7" topLeftCell="A22" activePane="bottomLeft" state="frozen"/>
      <selection/>
      <selection pane="bottomLeft" activeCell="AB31" sqref="AB31"/>
    </sheetView>
  </sheetViews>
  <sheetFormatPr defaultColWidth="11.537037037037" defaultRowHeight="13.2"/>
  <cols>
    <col min="1" max="1" width="6.33333333333333" customWidth="1"/>
    <col min="2" max="2" width="25.3333333333333" customWidth="1"/>
    <col min="3" max="3" width="7" customWidth="1"/>
    <col min="4" max="4" width="7.33333333333333" customWidth="1"/>
    <col min="5" max="5" width="6.11111111111111" customWidth="1"/>
    <col min="6" max="6" width="7" customWidth="1"/>
    <col min="7" max="7" width="6" customWidth="1"/>
    <col min="8" max="8" width="6.22222222222222" customWidth="1"/>
    <col min="9" max="9" width="6.33333333333333" customWidth="1"/>
    <col min="10" max="11" width="6.11111111111111" customWidth="1"/>
    <col min="12" max="12" width="6" customWidth="1"/>
    <col min="13" max="13" width="6.33333333333333" customWidth="1"/>
    <col min="14" max="14" width="5.77777777777778" customWidth="1"/>
    <col min="15" max="15" width="5" customWidth="1"/>
    <col min="16" max="16" width="6.44444444444444" customWidth="1"/>
    <col min="17" max="17" width="6" customWidth="1"/>
    <col min="18" max="18" width="6.44444444444444" customWidth="1"/>
    <col min="19" max="19" width="7" customWidth="1"/>
    <col min="20" max="20" width="6.11111111111111" customWidth="1"/>
    <col min="21" max="21" width="6.22222222222222" customWidth="1"/>
    <col min="22" max="22" width="6" customWidth="1"/>
    <col min="23" max="23" width="5.55555555555556" customWidth="1"/>
    <col min="24" max="24" width="6.66666666666667" customWidth="1"/>
    <col min="25" max="25" width="7" customWidth="1"/>
    <col min="26" max="26" width="6.22222222222222" customWidth="1"/>
    <col min="27" max="27" width="5.88888888888889" customWidth="1"/>
    <col min="28" max="28" width="5.11111111111111" customWidth="1"/>
    <col min="29" max="29" width="6.11111111111111" customWidth="1"/>
    <col min="30" max="30" width="8.22222222222222" customWidth="1"/>
  </cols>
  <sheetData>
    <row r="1" s="1" customFormat="1" ht="43" customHeight="1" spans="1:1">
      <c r="A1" s="1" t="s">
        <v>0</v>
      </c>
    </row>
    <row r="2" customHeight="1" spans="1:30">
      <c r="A2" s="100"/>
      <c r="B2" s="135" t="s">
        <v>170</v>
      </c>
      <c r="C2" s="72" t="s">
        <v>2</v>
      </c>
      <c r="D2" s="4" t="s">
        <v>3</v>
      </c>
      <c r="E2" s="4" t="s">
        <v>4</v>
      </c>
      <c r="F2" s="4" t="s">
        <v>5</v>
      </c>
      <c r="G2" s="4" t="s">
        <v>75</v>
      </c>
      <c r="H2" s="4" t="s">
        <v>51</v>
      </c>
      <c r="I2" s="4" t="s">
        <v>146</v>
      </c>
      <c r="J2" s="4" t="s">
        <v>104</v>
      </c>
      <c r="K2" s="4" t="s">
        <v>8</v>
      </c>
      <c r="L2" s="4" t="s">
        <v>9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139</v>
      </c>
      <c r="R2" s="4" t="s">
        <v>56</v>
      </c>
      <c r="S2" s="4" t="s">
        <v>78</v>
      </c>
      <c r="T2" s="4" t="s">
        <v>106</v>
      </c>
      <c r="U2" s="4" t="s">
        <v>171</v>
      </c>
      <c r="V2" s="4" t="s">
        <v>80</v>
      </c>
      <c r="W2" s="4" t="s">
        <v>22</v>
      </c>
      <c r="X2" s="4" t="s">
        <v>83</v>
      </c>
      <c r="Y2" s="4" t="s">
        <v>172</v>
      </c>
      <c r="Z2" s="4" t="s">
        <v>82</v>
      </c>
      <c r="AA2" s="4" t="s">
        <v>24</v>
      </c>
      <c r="AB2" s="4" t="s">
        <v>108</v>
      </c>
      <c r="AC2" s="57" t="s">
        <v>84</v>
      </c>
      <c r="AD2" s="115">
        <v>104</v>
      </c>
    </row>
    <row r="3" spans="1:30">
      <c r="A3" s="103"/>
      <c r="B3" s="136"/>
      <c r="C3" s="7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59"/>
      <c r="AD3" s="116"/>
    </row>
    <row r="4" spans="1:30">
      <c r="A4" s="103"/>
      <c r="B4" s="136"/>
      <c r="C4" s="7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59"/>
      <c r="AD4" s="116"/>
    </row>
    <row r="5" ht="12" customHeight="1" spans="1:30">
      <c r="A5" s="103"/>
      <c r="B5" s="136"/>
      <c r="C5" s="7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59"/>
      <c r="AD5" s="116"/>
    </row>
    <row r="6" spans="1:30">
      <c r="A6" s="103"/>
      <c r="B6" s="136"/>
      <c r="C6" s="7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59"/>
      <c r="AD6" s="116"/>
    </row>
    <row r="7" ht="28" customHeight="1" spans="1:30">
      <c r="A7" s="106"/>
      <c r="B7" s="137"/>
      <c r="C7" s="7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1"/>
      <c r="AD7" s="117"/>
    </row>
    <row r="8" ht="18" customHeight="1" spans="1:30">
      <c r="A8" s="109"/>
      <c r="B8" s="118"/>
      <c r="C8" s="81">
        <v>1</v>
      </c>
      <c r="D8" s="13">
        <v>2</v>
      </c>
      <c r="E8" s="13">
        <v>3</v>
      </c>
      <c r="F8" s="81">
        <v>4</v>
      </c>
      <c r="G8" s="81">
        <v>5</v>
      </c>
      <c r="H8" s="13">
        <v>6</v>
      </c>
      <c r="I8" s="13">
        <v>7</v>
      </c>
      <c r="J8" s="81">
        <v>8</v>
      </c>
      <c r="K8" s="81">
        <v>9</v>
      </c>
      <c r="L8" s="13">
        <v>10</v>
      </c>
      <c r="M8" s="13">
        <v>11</v>
      </c>
      <c r="N8" s="81">
        <v>12</v>
      </c>
      <c r="O8" s="81">
        <v>13</v>
      </c>
      <c r="P8" s="13">
        <v>14</v>
      </c>
      <c r="Q8" s="13">
        <v>15</v>
      </c>
      <c r="R8" s="81">
        <v>16</v>
      </c>
      <c r="S8" s="81">
        <v>17</v>
      </c>
      <c r="T8" s="13">
        <v>18</v>
      </c>
      <c r="U8" s="13">
        <v>19</v>
      </c>
      <c r="V8" s="81">
        <v>20</v>
      </c>
      <c r="W8" s="81">
        <v>21</v>
      </c>
      <c r="X8" s="13">
        <v>22</v>
      </c>
      <c r="Y8" s="13">
        <v>23</v>
      </c>
      <c r="Z8" s="81">
        <v>24</v>
      </c>
      <c r="AA8" s="81">
        <v>25</v>
      </c>
      <c r="AB8" s="13">
        <v>26</v>
      </c>
      <c r="AC8" s="81">
        <v>27</v>
      </c>
      <c r="AD8" s="80" t="s">
        <v>25</v>
      </c>
    </row>
    <row r="9" spans="1:30">
      <c r="A9" s="82" t="s">
        <v>26</v>
      </c>
      <c r="B9" s="15" t="s">
        <v>173</v>
      </c>
      <c r="C9" s="16">
        <v>0.152</v>
      </c>
      <c r="D9" s="17"/>
      <c r="E9" s="17">
        <v>0.006</v>
      </c>
      <c r="F9" s="18"/>
      <c r="G9" s="18">
        <v>0.015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53"/>
      <c r="X9" s="53"/>
      <c r="Y9" s="53"/>
      <c r="Z9" s="53"/>
      <c r="AA9" s="53"/>
      <c r="AB9" s="53"/>
      <c r="AC9" s="53"/>
      <c r="AD9" s="64" t="s">
        <v>174</v>
      </c>
    </row>
    <row r="10" spans="1:30">
      <c r="A10" s="83"/>
      <c r="B10" s="20" t="s">
        <v>109</v>
      </c>
      <c r="C10" s="21"/>
      <c r="D10" s="22"/>
      <c r="E10" s="22">
        <v>0.0083</v>
      </c>
      <c r="F10" s="23">
        <v>0.0006</v>
      </c>
      <c r="G10" s="23"/>
      <c r="H10" s="22"/>
      <c r="I10" s="22"/>
      <c r="J10" s="22">
        <v>0.0023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54"/>
      <c r="X10" s="54"/>
      <c r="Y10" s="54"/>
      <c r="Z10" s="54"/>
      <c r="AA10" s="54"/>
      <c r="AB10" s="54"/>
      <c r="AC10" s="54"/>
      <c r="AD10" s="65"/>
    </row>
    <row r="11" spans="1:30">
      <c r="A11" s="83"/>
      <c r="B11" s="24" t="s">
        <v>175</v>
      </c>
      <c r="C11" s="21"/>
      <c r="D11" s="22">
        <v>0.01033</v>
      </c>
      <c r="E11" s="22"/>
      <c r="F11" s="23"/>
      <c r="G11" s="23"/>
      <c r="H11" s="22"/>
      <c r="I11" s="22">
        <v>0.0122</v>
      </c>
      <c r="J11" s="22"/>
      <c r="K11" s="22">
        <v>0.03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54"/>
      <c r="X11" s="54"/>
      <c r="Y11" s="54"/>
      <c r="Z11" s="54"/>
      <c r="AA11" s="54"/>
      <c r="AB11" s="54"/>
      <c r="AC11" s="54"/>
      <c r="AD11" s="65"/>
    </row>
    <row r="12" spans="1:30">
      <c r="A12" s="83"/>
      <c r="B12" s="20"/>
      <c r="C12" s="21"/>
      <c r="D12" s="22"/>
      <c r="E12" s="22"/>
      <c r="F12" s="23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54"/>
      <c r="X12" s="54"/>
      <c r="Y12" s="54"/>
      <c r="Z12" s="54"/>
      <c r="AA12" s="54"/>
      <c r="AB12" s="54"/>
      <c r="AC12" s="54"/>
      <c r="AD12" s="65"/>
    </row>
    <row r="13" ht="13.95" spans="1:30">
      <c r="A13" s="84"/>
      <c r="B13" s="26"/>
      <c r="C13" s="27"/>
      <c r="D13" s="28"/>
      <c r="E13" s="28"/>
      <c r="F13" s="29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55"/>
      <c r="X13" s="55"/>
      <c r="Y13" s="55"/>
      <c r="Z13" s="55"/>
      <c r="AA13" s="55"/>
      <c r="AB13" s="55"/>
      <c r="AC13" s="55"/>
      <c r="AD13" s="65"/>
    </row>
    <row r="14" spans="1:30">
      <c r="A14" s="82" t="s">
        <v>30</v>
      </c>
      <c r="B14" s="15" t="s">
        <v>172</v>
      </c>
      <c r="C14" s="16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53"/>
      <c r="X14" s="53"/>
      <c r="Y14" s="53">
        <v>0.22</v>
      </c>
      <c r="Z14" s="53"/>
      <c r="AA14" s="53"/>
      <c r="AB14" s="53"/>
      <c r="AC14" s="53"/>
      <c r="AD14" s="65"/>
    </row>
    <row r="15" spans="1:30">
      <c r="A15" s="83"/>
      <c r="B15" s="20"/>
      <c r="C15" s="21"/>
      <c r="D15" s="22"/>
      <c r="E15" s="22"/>
      <c r="F15" s="23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54"/>
      <c r="X15" s="54"/>
      <c r="Y15" s="54"/>
      <c r="Z15" s="54"/>
      <c r="AA15" s="54"/>
      <c r="AB15" s="54"/>
      <c r="AC15" s="54"/>
      <c r="AD15" s="65"/>
    </row>
    <row r="16" spans="1:30">
      <c r="A16" s="83"/>
      <c r="B16" s="20"/>
      <c r="C16" s="21"/>
      <c r="D16" s="22"/>
      <c r="E16" s="22"/>
      <c r="F16" s="23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54"/>
      <c r="X16" s="54"/>
      <c r="Y16" s="54"/>
      <c r="Z16" s="54"/>
      <c r="AA16" s="54"/>
      <c r="AB16" s="54"/>
      <c r="AC16" s="54"/>
      <c r="AD16" s="65"/>
    </row>
    <row r="17" ht="13.95" spans="1:30">
      <c r="A17" s="85"/>
      <c r="B17" s="26"/>
      <c r="C17" s="31"/>
      <c r="D17" s="32"/>
      <c r="E17" s="32"/>
      <c r="F17" s="33"/>
      <c r="G17" s="33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56"/>
      <c r="X17" s="56"/>
      <c r="Y17" s="56"/>
      <c r="Z17" s="56"/>
      <c r="AA17" s="56"/>
      <c r="AB17" s="56"/>
      <c r="AC17" s="56"/>
      <c r="AD17" s="65"/>
    </row>
    <row r="18" ht="26.4" spans="1:30">
      <c r="A18" s="87" t="s">
        <v>31</v>
      </c>
      <c r="B18" s="35" t="s">
        <v>176</v>
      </c>
      <c r="C18" s="16"/>
      <c r="D18" s="17"/>
      <c r="E18" s="17">
        <v>0.0011</v>
      </c>
      <c r="F18" s="18"/>
      <c r="G18" s="18"/>
      <c r="H18" s="17"/>
      <c r="I18" s="17"/>
      <c r="J18" s="17"/>
      <c r="K18" s="17"/>
      <c r="L18" s="17"/>
      <c r="M18" s="17">
        <v>0.07</v>
      </c>
      <c r="N18" s="17">
        <v>0.0096</v>
      </c>
      <c r="O18" s="17">
        <v>0.0104</v>
      </c>
      <c r="P18" s="17">
        <v>0.0017</v>
      </c>
      <c r="Q18" s="17">
        <v>0.039</v>
      </c>
      <c r="R18" s="17">
        <v>0.045</v>
      </c>
      <c r="S18" s="17">
        <v>0.074</v>
      </c>
      <c r="T18" s="17">
        <v>0.003</v>
      </c>
      <c r="U18" s="17"/>
      <c r="V18" s="17"/>
      <c r="W18" s="53"/>
      <c r="X18" s="53"/>
      <c r="Y18" s="53"/>
      <c r="Z18" s="53"/>
      <c r="AA18" s="53"/>
      <c r="AB18" s="53"/>
      <c r="AC18" s="53"/>
      <c r="AD18" s="65"/>
    </row>
    <row r="19" spans="1:30">
      <c r="A19" s="88"/>
      <c r="B19" s="37" t="s">
        <v>100</v>
      </c>
      <c r="C19" s="21"/>
      <c r="D19" s="22"/>
      <c r="E19" s="22"/>
      <c r="F19" s="23"/>
      <c r="G19" s="23"/>
      <c r="H19" s="22"/>
      <c r="I19" s="22"/>
      <c r="J19" s="22"/>
      <c r="K19" s="22"/>
      <c r="L19" s="22"/>
      <c r="M19" s="22"/>
      <c r="N19" s="22">
        <v>0.01</v>
      </c>
      <c r="O19" s="22">
        <v>0.005</v>
      </c>
      <c r="P19" s="22">
        <v>0.003</v>
      </c>
      <c r="Q19" s="22"/>
      <c r="R19" s="22"/>
      <c r="S19" s="22">
        <v>0.072</v>
      </c>
      <c r="T19" s="22"/>
      <c r="U19" s="22"/>
      <c r="V19" s="22"/>
      <c r="W19" s="54">
        <v>0.003</v>
      </c>
      <c r="X19" s="54"/>
      <c r="Y19" s="54"/>
      <c r="Z19" s="54"/>
      <c r="AA19" s="54"/>
      <c r="AB19" s="54"/>
      <c r="AC19" s="54"/>
      <c r="AD19" s="65"/>
    </row>
    <row r="20" spans="1:30">
      <c r="A20" s="88"/>
      <c r="B20" s="138" t="s">
        <v>67</v>
      </c>
      <c r="C20" s="21">
        <v>0.04</v>
      </c>
      <c r="D20" s="22">
        <v>0.0054</v>
      </c>
      <c r="E20" s="22"/>
      <c r="F20" s="23"/>
      <c r="G20" s="23"/>
      <c r="H20" s="22"/>
      <c r="I20" s="22"/>
      <c r="J20" s="22"/>
      <c r="K20" s="22"/>
      <c r="L20" s="22"/>
      <c r="M20" s="22">
        <v>0.185</v>
      </c>
      <c r="N20" s="22"/>
      <c r="O20" s="22"/>
      <c r="P20" s="22"/>
      <c r="Q20" s="22"/>
      <c r="R20" s="22"/>
      <c r="S20" s="22"/>
      <c r="T20" s="22"/>
      <c r="U20" s="22"/>
      <c r="V20" s="22"/>
      <c r="W20" s="54"/>
      <c r="X20" s="54"/>
      <c r="Y20" s="54"/>
      <c r="Z20" s="54"/>
      <c r="AA20" s="54"/>
      <c r="AB20" s="54"/>
      <c r="AC20" s="54"/>
      <c r="AD20" s="65"/>
    </row>
    <row r="21" spans="1:30">
      <c r="A21" s="88"/>
      <c r="B21" s="89" t="s">
        <v>177</v>
      </c>
      <c r="C21" s="21"/>
      <c r="D21" s="22"/>
      <c r="E21" s="22"/>
      <c r="F21" s="23"/>
      <c r="G21" s="23"/>
      <c r="H21" s="22"/>
      <c r="I21" s="22"/>
      <c r="J21" s="22"/>
      <c r="K21" s="22"/>
      <c r="L21" s="22"/>
      <c r="M21" s="22"/>
      <c r="N21" s="22">
        <v>0.005</v>
      </c>
      <c r="O21" s="22"/>
      <c r="P21" s="22">
        <v>0.003</v>
      </c>
      <c r="Q21" s="22"/>
      <c r="R21" s="22"/>
      <c r="S21" s="22"/>
      <c r="T21" s="22"/>
      <c r="U21" s="22">
        <v>0.031</v>
      </c>
      <c r="V21" s="22"/>
      <c r="W21" s="54"/>
      <c r="X21" s="54"/>
      <c r="Y21" s="54"/>
      <c r="Z21" s="54"/>
      <c r="AA21" s="54"/>
      <c r="AB21" s="54"/>
      <c r="AC21" s="54"/>
      <c r="AD21" s="65"/>
    </row>
    <row r="22" spans="1:30">
      <c r="A22" s="88"/>
      <c r="B22" s="37" t="s">
        <v>113</v>
      </c>
      <c r="C22" s="21"/>
      <c r="D22" s="22"/>
      <c r="E22" s="22">
        <v>0.008</v>
      </c>
      <c r="F22" s="23"/>
      <c r="G22" s="23"/>
      <c r="H22" s="22">
        <v>0.021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54"/>
      <c r="X22" s="54">
        <v>0.014</v>
      </c>
      <c r="Y22" s="54"/>
      <c r="Z22" s="54"/>
      <c r="AA22" s="54"/>
      <c r="AB22" s="54"/>
      <c r="AC22" s="54"/>
      <c r="AD22" s="65"/>
    </row>
    <row r="23" spans="1:30">
      <c r="A23" s="88"/>
      <c r="B23" s="24" t="s">
        <v>36</v>
      </c>
      <c r="C23" s="21"/>
      <c r="D23" s="22"/>
      <c r="E23" s="22"/>
      <c r="F23" s="23"/>
      <c r="G23" s="23"/>
      <c r="H23" s="22"/>
      <c r="I23" s="22"/>
      <c r="J23" s="22"/>
      <c r="K23" s="22"/>
      <c r="L23" s="22">
        <v>0.0476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54"/>
      <c r="X23" s="54"/>
      <c r="Y23" s="54"/>
      <c r="Z23" s="54"/>
      <c r="AA23" s="54"/>
      <c r="AB23" s="54"/>
      <c r="AC23" s="54"/>
      <c r="AD23" s="65"/>
    </row>
    <row r="24" ht="13.95" spans="1:30">
      <c r="A24" s="94"/>
      <c r="B24" s="39"/>
      <c r="C24" s="27"/>
      <c r="D24" s="28"/>
      <c r="E24" s="28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5"/>
      <c r="Y24" s="55"/>
      <c r="Z24" s="55"/>
      <c r="AA24" s="55"/>
      <c r="AB24" s="55"/>
      <c r="AC24" s="55"/>
      <c r="AD24" s="65"/>
    </row>
    <row r="25" spans="1:30">
      <c r="A25" s="87" t="s">
        <v>38</v>
      </c>
      <c r="B25" s="15" t="s">
        <v>91</v>
      </c>
      <c r="C25" s="16">
        <v>0.058</v>
      </c>
      <c r="D25" s="17"/>
      <c r="E25" s="17">
        <v>0.0054</v>
      </c>
      <c r="F25" s="18"/>
      <c r="G25" s="18"/>
      <c r="H25" s="17"/>
      <c r="I25" s="17"/>
      <c r="J25" s="17"/>
      <c r="K25" s="17"/>
      <c r="L25" s="17"/>
      <c r="M25" s="17"/>
      <c r="N25" s="17"/>
      <c r="O25" s="17"/>
      <c r="P25" s="17">
        <v>0.0064</v>
      </c>
      <c r="Q25" s="17"/>
      <c r="R25" s="17"/>
      <c r="S25" s="17"/>
      <c r="T25" s="17"/>
      <c r="U25" s="17"/>
      <c r="V25" s="17">
        <v>0.03</v>
      </c>
      <c r="W25" s="53">
        <v>0.006</v>
      </c>
      <c r="X25" s="53"/>
      <c r="Y25" s="53"/>
      <c r="Z25" s="53">
        <v>11</v>
      </c>
      <c r="AA25" s="53"/>
      <c r="AB25" s="53"/>
      <c r="AC25" s="53"/>
      <c r="AD25" s="65"/>
    </row>
    <row r="26" spans="1:30">
      <c r="A26" s="88"/>
      <c r="B26" s="20" t="s">
        <v>92</v>
      </c>
      <c r="C26" s="21"/>
      <c r="D26" s="22"/>
      <c r="E26" s="22">
        <v>0.0065</v>
      </c>
      <c r="F26" s="23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54"/>
      <c r="X26" s="54">
        <v>0.015</v>
      </c>
      <c r="Y26" s="54"/>
      <c r="Z26" s="54"/>
      <c r="AA26" s="54"/>
      <c r="AB26" s="54"/>
      <c r="AC26" s="54">
        <v>0.004</v>
      </c>
      <c r="AD26" s="65"/>
    </row>
    <row r="27" spans="1:30">
      <c r="A27" s="88"/>
      <c r="B27" s="20" t="s">
        <v>29</v>
      </c>
      <c r="C27" s="21"/>
      <c r="D27" s="22"/>
      <c r="E27" s="22">
        <v>0.007</v>
      </c>
      <c r="F27" s="23">
        <v>0.0006</v>
      </c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54"/>
      <c r="X27" s="54"/>
      <c r="Y27" s="54"/>
      <c r="Z27" s="54"/>
      <c r="AA27" s="54"/>
      <c r="AB27" s="54"/>
      <c r="AC27" s="54"/>
      <c r="AD27" s="65"/>
    </row>
    <row r="28" ht="13.95" spans="1:30">
      <c r="A28" s="94"/>
      <c r="B28" s="26"/>
      <c r="C28" s="27"/>
      <c r="D28" s="28"/>
      <c r="E28" s="28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55"/>
      <c r="X28" s="55"/>
      <c r="Y28" s="55"/>
      <c r="Z28" s="55"/>
      <c r="AA28" s="55">
        <v>1</v>
      </c>
      <c r="AB28" s="55">
        <v>0.5</v>
      </c>
      <c r="AC28" s="55"/>
      <c r="AD28" s="26"/>
    </row>
    <row r="29" ht="15.6" spans="1:30">
      <c r="A29" s="40" t="s">
        <v>40</v>
      </c>
      <c r="B29" s="41"/>
      <c r="C29" s="16">
        <f t="shared" ref="C29:L29" si="0">SUM(C9:C28)</f>
        <v>0.25</v>
      </c>
      <c r="D29" s="17">
        <f t="shared" si="0"/>
        <v>0.01573</v>
      </c>
      <c r="E29" s="17">
        <f t="shared" si="0"/>
        <v>0.0423</v>
      </c>
      <c r="F29" s="18">
        <f t="shared" si="0"/>
        <v>0.0012</v>
      </c>
      <c r="G29" s="18">
        <f t="shared" si="0"/>
        <v>0.015</v>
      </c>
      <c r="H29" s="17">
        <f t="shared" si="0"/>
        <v>0.021</v>
      </c>
      <c r="I29" s="17">
        <f t="shared" si="0"/>
        <v>0.0122</v>
      </c>
      <c r="J29" s="17">
        <f t="shared" si="0"/>
        <v>0.0023</v>
      </c>
      <c r="K29" s="17">
        <f t="shared" si="0"/>
        <v>0.03</v>
      </c>
      <c r="L29" s="17">
        <f t="shared" si="0"/>
        <v>0.0476</v>
      </c>
      <c r="M29" s="17">
        <f t="shared" ref="M29:Z29" si="1">SUM(M9:M28)</f>
        <v>0.255</v>
      </c>
      <c r="N29" s="17">
        <f t="shared" si="1"/>
        <v>0.0246</v>
      </c>
      <c r="O29" s="17">
        <f t="shared" si="1"/>
        <v>0.0154</v>
      </c>
      <c r="P29" s="17">
        <f t="shared" si="1"/>
        <v>0.0141</v>
      </c>
      <c r="Q29" s="17">
        <f t="shared" si="1"/>
        <v>0.039</v>
      </c>
      <c r="R29" s="17">
        <f t="shared" si="1"/>
        <v>0.045</v>
      </c>
      <c r="S29" s="17">
        <f t="shared" si="1"/>
        <v>0.146</v>
      </c>
      <c r="T29" s="17">
        <f t="shared" si="1"/>
        <v>0.003</v>
      </c>
      <c r="U29" s="17">
        <f t="shared" si="1"/>
        <v>0.031</v>
      </c>
      <c r="V29" s="17">
        <f t="shared" si="1"/>
        <v>0.03</v>
      </c>
      <c r="W29" s="17">
        <f t="shared" si="1"/>
        <v>0.009</v>
      </c>
      <c r="X29" s="17">
        <f t="shared" si="1"/>
        <v>0.029</v>
      </c>
      <c r="Y29" s="17">
        <f t="shared" si="1"/>
        <v>0.22</v>
      </c>
      <c r="Z29" s="17">
        <f t="shared" si="1"/>
        <v>11</v>
      </c>
      <c r="AA29" s="17">
        <v>1</v>
      </c>
      <c r="AB29" s="17">
        <v>0.5</v>
      </c>
      <c r="AC29" s="53">
        <v>0.4</v>
      </c>
      <c r="AD29" s="15"/>
    </row>
    <row r="30" ht="15.6" hidden="1" spans="1:30">
      <c r="A30" s="42" t="s">
        <v>41</v>
      </c>
      <c r="B30" s="43"/>
      <c r="C30" s="21">
        <f t="shared" ref="C30:L30" si="2">104*C29</f>
        <v>26</v>
      </c>
      <c r="D30" s="21">
        <f t="shared" si="2"/>
        <v>1.63592</v>
      </c>
      <c r="E30" s="21">
        <f t="shared" si="2"/>
        <v>4.3992</v>
      </c>
      <c r="F30" s="21">
        <f t="shared" si="2"/>
        <v>0.1248</v>
      </c>
      <c r="G30" s="21">
        <f t="shared" si="2"/>
        <v>1.56</v>
      </c>
      <c r="H30" s="21">
        <f t="shared" si="2"/>
        <v>2.184</v>
      </c>
      <c r="I30" s="21">
        <f t="shared" si="2"/>
        <v>1.2688</v>
      </c>
      <c r="J30" s="21">
        <f t="shared" si="2"/>
        <v>0.2392</v>
      </c>
      <c r="K30" s="21">
        <f t="shared" si="2"/>
        <v>3.12</v>
      </c>
      <c r="L30" s="21">
        <f t="shared" si="2"/>
        <v>4.9504</v>
      </c>
      <c r="M30" s="21">
        <f t="shared" ref="M30:AF30" si="3">104*M29</f>
        <v>26.52</v>
      </c>
      <c r="N30" s="21">
        <f t="shared" si="3"/>
        <v>2.5584</v>
      </c>
      <c r="O30" s="21">
        <f t="shared" si="3"/>
        <v>1.6016</v>
      </c>
      <c r="P30" s="21">
        <f t="shared" si="3"/>
        <v>1.4664</v>
      </c>
      <c r="Q30" s="21">
        <f t="shared" si="3"/>
        <v>4.056</v>
      </c>
      <c r="R30" s="21">
        <f t="shared" si="3"/>
        <v>4.68</v>
      </c>
      <c r="S30" s="21">
        <f t="shared" si="3"/>
        <v>15.184</v>
      </c>
      <c r="T30" s="21">
        <f t="shared" si="3"/>
        <v>0.312</v>
      </c>
      <c r="U30" s="21">
        <f t="shared" si="3"/>
        <v>3.224</v>
      </c>
      <c r="V30" s="21">
        <f t="shared" si="3"/>
        <v>3.12</v>
      </c>
      <c r="W30" s="21">
        <f t="shared" si="3"/>
        <v>0.936</v>
      </c>
      <c r="X30" s="21">
        <f t="shared" si="3"/>
        <v>3.016</v>
      </c>
      <c r="Y30" s="21">
        <f t="shared" si="3"/>
        <v>22.88</v>
      </c>
      <c r="Z30" s="21">
        <v>11</v>
      </c>
      <c r="AA30" s="21">
        <v>1</v>
      </c>
      <c r="AB30" s="21">
        <v>0.5</v>
      </c>
      <c r="AC30" s="21">
        <v>0.4</v>
      </c>
      <c r="AD30" s="20"/>
    </row>
    <row r="31" ht="15.6" spans="1:30">
      <c r="A31" s="42" t="s">
        <v>41</v>
      </c>
      <c r="B31" s="43"/>
      <c r="C31" s="96">
        <f t="shared" ref="C31:L31" si="4">ROUND(C30,2)</f>
        <v>26</v>
      </c>
      <c r="D31" s="44">
        <f t="shared" si="4"/>
        <v>1.64</v>
      </c>
      <c r="E31" s="96">
        <f t="shared" si="4"/>
        <v>4.4</v>
      </c>
      <c r="F31" s="44">
        <f t="shared" si="4"/>
        <v>0.12</v>
      </c>
      <c r="G31" s="96">
        <f t="shared" si="4"/>
        <v>1.56</v>
      </c>
      <c r="H31" s="44">
        <f t="shared" si="4"/>
        <v>2.18</v>
      </c>
      <c r="I31" s="44">
        <f t="shared" si="4"/>
        <v>1.27</v>
      </c>
      <c r="J31" s="44">
        <f t="shared" si="4"/>
        <v>0.24</v>
      </c>
      <c r="K31" s="44">
        <f t="shared" si="4"/>
        <v>3.12</v>
      </c>
      <c r="L31" s="44">
        <f t="shared" si="4"/>
        <v>4.95</v>
      </c>
      <c r="M31" s="44">
        <f t="shared" ref="M31:Y31" si="5">ROUND(M30,2)</f>
        <v>26.52</v>
      </c>
      <c r="N31" s="44">
        <f t="shared" si="5"/>
        <v>2.56</v>
      </c>
      <c r="O31" s="44">
        <f t="shared" si="5"/>
        <v>1.6</v>
      </c>
      <c r="P31" s="44">
        <f t="shared" si="5"/>
        <v>1.47</v>
      </c>
      <c r="Q31" s="44">
        <f t="shared" si="5"/>
        <v>4.06</v>
      </c>
      <c r="R31" s="44">
        <f t="shared" si="5"/>
        <v>4.68</v>
      </c>
      <c r="S31" s="44">
        <f t="shared" si="5"/>
        <v>15.18</v>
      </c>
      <c r="T31" s="44">
        <f t="shared" si="5"/>
        <v>0.31</v>
      </c>
      <c r="U31" s="44">
        <v>3.2</v>
      </c>
      <c r="V31" s="44">
        <f t="shared" si="5"/>
        <v>3.12</v>
      </c>
      <c r="W31" s="44">
        <f t="shared" si="5"/>
        <v>0.94</v>
      </c>
      <c r="X31" s="44">
        <f t="shared" si="5"/>
        <v>3.02</v>
      </c>
      <c r="Y31" s="44">
        <f t="shared" si="5"/>
        <v>22.88</v>
      </c>
      <c r="Z31" s="44">
        <v>11</v>
      </c>
      <c r="AA31" s="44">
        <v>1</v>
      </c>
      <c r="AB31" s="44">
        <v>0.5</v>
      </c>
      <c r="AC31" s="67">
        <v>0.4</v>
      </c>
      <c r="AD31" s="68"/>
    </row>
    <row r="32" ht="15.6" spans="1:30">
      <c r="A32" s="42" t="s">
        <v>42</v>
      </c>
      <c r="B32" s="43"/>
      <c r="C32" s="44">
        <v>65</v>
      </c>
      <c r="D32" s="44">
        <v>730</v>
      </c>
      <c r="E32" s="44">
        <v>58</v>
      </c>
      <c r="F32" s="44">
        <v>1400</v>
      </c>
      <c r="G32" s="44">
        <v>95</v>
      </c>
      <c r="H32" s="44">
        <v>100</v>
      </c>
      <c r="I32" s="44">
        <v>500</v>
      </c>
      <c r="J32" s="44">
        <v>180</v>
      </c>
      <c r="K32" s="44">
        <v>63.16</v>
      </c>
      <c r="L32" s="44">
        <v>40</v>
      </c>
      <c r="M32" s="44">
        <v>33</v>
      </c>
      <c r="N32" s="44">
        <v>39</v>
      </c>
      <c r="O32" s="44">
        <v>60</v>
      </c>
      <c r="P32" s="44">
        <v>218.48</v>
      </c>
      <c r="Q32" s="44">
        <v>59</v>
      </c>
      <c r="R32" s="44">
        <v>45</v>
      </c>
      <c r="S32" s="44">
        <v>220</v>
      </c>
      <c r="T32" s="44">
        <v>320</v>
      </c>
      <c r="U32" s="44">
        <v>182.5</v>
      </c>
      <c r="V32" s="44">
        <v>129.52</v>
      </c>
      <c r="W32" s="44">
        <v>71</v>
      </c>
      <c r="X32" s="44">
        <v>215</v>
      </c>
      <c r="Y32" s="44">
        <v>180</v>
      </c>
      <c r="Z32" s="44">
        <v>10</v>
      </c>
      <c r="AA32" s="44">
        <v>12</v>
      </c>
      <c r="AB32" s="67">
        <v>8</v>
      </c>
      <c r="AC32" s="67">
        <v>105</v>
      </c>
      <c r="AD32" s="68"/>
    </row>
    <row r="33" ht="16.35" spans="1:30">
      <c r="A33" s="45" t="s">
        <v>43</v>
      </c>
      <c r="B33" s="46"/>
      <c r="C33" s="47">
        <f t="shared" ref="C33:L33" si="6">C31*C32</f>
        <v>1690</v>
      </c>
      <c r="D33" s="47">
        <f t="shared" si="6"/>
        <v>1197.2</v>
      </c>
      <c r="E33" s="47">
        <f t="shared" si="6"/>
        <v>255.2</v>
      </c>
      <c r="F33" s="47">
        <f t="shared" si="6"/>
        <v>168</v>
      </c>
      <c r="G33" s="47">
        <f t="shared" si="6"/>
        <v>148.2</v>
      </c>
      <c r="H33" s="47">
        <f t="shared" si="6"/>
        <v>218</v>
      </c>
      <c r="I33" s="47">
        <f t="shared" si="6"/>
        <v>635</v>
      </c>
      <c r="J33" s="47">
        <f t="shared" si="6"/>
        <v>43.2</v>
      </c>
      <c r="K33" s="47">
        <f t="shared" si="6"/>
        <v>197.0592</v>
      </c>
      <c r="L33" s="47">
        <f t="shared" si="6"/>
        <v>198</v>
      </c>
      <c r="M33" s="47">
        <f t="shared" ref="M33:AC33" si="7">M31*M32</f>
        <v>875.16</v>
      </c>
      <c r="N33" s="47">
        <f t="shared" si="7"/>
        <v>99.84</v>
      </c>
      <c r="O33" s="47">
        <f t="shared" si="7"/>
        <v>96</v>
      </c>
      <c r="P33" s="47">
        <f t="shared" si="7"/>
        <v>321.1656</v>
      </c>
      <c r="Q33" s="47">
        <f t="shared" si="7"/>
        <v>239.54</v>
      </c>
      <c r="R33" s="47">
        <f t="shared" si="7"/>
        <v>210.6</v>
      </c>
      <c r="S33" s="47">
        <f t="shared" si="7"/>
        <v>3339.6</v>
      </c>
      <c r="T33" s="47">
        <f t="shared" si="7"/>
        <v>99.2</v>
      </c>
      <c r="U33" s="47">
        <f t="shared" si="7"/>
        <v>584</v>
      </c>
      <c r="V33" s="47">
        <f t="shared" si="7"/>
        <v>404.1024</v>
      </c>
      <c r="W33" s="47">
        <f t="shared" si="7"/>
        <v>66.74</v>
      </c>
      <c r="X33" s="47">
        <f t="shared" si="7"/>
        <v>649.3</v>
      </c>
      <c r="Y33" s="47">
        <f t="shared" si="7"/>
        <v>4118.4</v>
      </c>
      <c r="Z33" s="47">
        <f t="shared" si="7"/>
        <v>110</v>
      </c>
      <c r="AA33" s="139">
        <f t="shared" si="7"/>
        <v>12</v>
      </c>
      <c r="AB33" s="139">
        <f t="shared" si="7"/>
        <v>4</v>
      </c>
      <c r="AC33" s="140">
        <f t="shared" si="7"/>
        <v>42</v>
      </c>
      <c r="AD33" s="69">
        <f>SUM(C33:AC33)</f>
        <v>16021.5072</v>
      </c>
    </row>
    <row r="34" ht="15.6" spans="1:30">
      <c r="A34" s="48"/>
      <c r="B34" s="48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>
        <f>AD33/AD2</f>
        <v>154.052953846154</v>
      </c>
    </row>
    <row r="35" customFormat="1" ht="27" customHeight="1" spans="2:13">
      <c r="B35" s="50" t="s">
        <v>44</v>
      </c>
      <c r="M35" s="51"/>
    </row>
    <row r="36" customFormat="1" ht="27" customHeight="1" spans="2:13">
      <c r="B36" s="50" t="s">
        <v>45</v>
      </c>
      <c r="M36" s="51"/>
    </row>
    <row r="37" customFormat="1" ht="27" customHeight="1" spans="2:2">
      <c r="B37" s="50" t="s">
        <v>46</v>
      </c>
    </row>
  </sheetData>
  <mergeCells count="42">
    <mergeCell ref="A1:AC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4"/>
    <mergeCell ref="A25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D9:AD27"/>
  </mergeCells>
  <pageMargins left="0.0784722222222222" right="0.196527777777778" top="1.05069444444444" bottom="1.05069444444444" header="0.708333333333333" footer="0.786805555555556"/>
  <pageSetup paperSize="9" scale="70" orientation="landscape" useFirstPageNumber="1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AB36"/>
  <sheetViews>
    <sheetView workbookViewId="0">
      <pane ySplit="7" topLeftCell="A17" activePane="bottomLeft" state="frozen"/>
      <selection/>
      <selection pane="bottomLeft" activeCell="W2" sqref="W2:W7"/>
    </sheetView>
  </sheetViews>
  <sheetFormatPr defaultColWidth="11.537037037037" defaultRowHeight="13.2"/>
  <cols>
    <col min="1" max="1" width="6.33333333333333" customWidth="1"/>
    <col min="2" max="2" width="25.1111111111111" customWidth="1"/>
    <col min="3" max="3" width="7.33333333333333" customWidth="1"/>
    <col min="4" max="4" width="7.11111111111111" customWidth="1"/>
    <col min="5" max="5" width="6.55555555555556" customWidth="1"/>
    <col min="6" max="6" width="6.22222222222222" customWidth="1"/>
    <col min="7" max="7" width="7.33333333333333" customWidth="1"/>
    <col min="8" max="8" width="7.22222222222222" customWidth="1"/>
    <col min="9" max="10" width="6" customWidth="1"/>
    <col min="11" max="11" width="6.22222222222222" customWidth="1"/>
    <col min="12" max="12" width="6.33333333333333" customWidth="1"/>
    <col min="13" max="13" width="7.11111111111111" customWidth="1"/>
    <col min="14" max="14" width="7" customWidth="1"/>
    <col min="15" max="15" width="6.11111111111111" customWidth="1"/>
    <col min="16" max="16" width="5.55555555555556" customWidth="1"/>
    <col min="17" max="17" width="6.11111111111111" customWidth="1"/>
    <col min="18" max="18" width="6.44444444444444" customWidth="1"/>
    <col min="19" max="19" width="6" customWidth="1"/>
    <col min="20" max="20" width="7.11111111111111" customWidth="1"/>
    <col min="21" max="21" width="5.44444444444444" customWidth="1"/>
    <col min="22" max="22" width="7.11111111111111" customWidth="1"/>
    <col min="23" max="23" width="6" customWidth="1"/>
    <col min="24" max="24" width="6.22222222222222" customWidth="1"/>
    <col min="25" max="25" width="5.22222222222222" customWidth="1"/>
    <col min="26" max="26" width="5" customWidth="1"/>
    <col min="27" max="27" width="5.77777777777778" customWidth="1"/>
    <col min="28" max="28" width="8.55555555555556" customWidth="1"/>
  </cols>
  <sheetData>
    <row r="1" s="1" customFormat="1" ht="43" customHeight="1" spans="1:1">
      <c r="A1" s="1" t="s">
        <v>0</v>
      </c>
    </row>
    <row r="2" customHeight="1" spans="1:28">
      <c r="A2" s="100"/>
      <c r="B2" s="101" t="s">
        <v>178</v>
      </c>
      <c r="C2" s="4" t="s">
        <v>2</v>
      </c>
      <c r="D2" s="4" t="s">
        <v>3</v>
      </c>
      <c r="E2" s="4" t="s">
        <v>4</v>
      </c>
      <c r="F2" s="4" t="s">
        <v>48</v>
      </c>
      <c r="G2" s="4" t="s">
        <v>157</v>
      </c>
      <c r="H2" s="4" t="s">
        <v>5</v>
      </c>
      <c r="I2" s="4" t="s">
        <v>117</v>
      </c>
      <c r="J2" s="4" t="s">
        <v>49</v>
      </c>
      <c r="K2" s="4" t="s">
        <v>8</v>
      </c>
      <c r="L2" s="4" t="s">
        <v>9</v>
      </c>
      <c r="M2" s="4" t="s">
        <v>58</v>
      </c>
      <c r="N2" s="4" t="s">
        <v>94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20</v>
      </c>
      <c r="T2" s="4" t="s">
        <v>179</v>
      </c>
      <c r="U2" s="4" t="s">
        <v>21</v>
      </c>
      <c r="V2" s="4" t="s">
        <v>106</v>
      </c>
      <c r="W2" s="4" t="s">
        <v>80</v>
      </c>
      <c r="X2" s="4" t="s">
        <v>52</v>
      </c>
      <c r="Y2" s="4" t="s">
        <v>96</v>
      </c>
      <c r="Z2" s="4" t="s">
        <v>24</v>
      </c>
      <c r="AA2" s="129" t="s">
        <v>57</v>
      </c>
      <c r="AB2" s="58">
        <v>104</v>
      </c>
    </row>
    <row r="3" spans="1:28">
      <c r="A3" s="103"/>
      <c r="B3" s="10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30"/>
      <c r="AB3" s="60"/>
    </row>
    <row r="4" spans="1:28">
      <c r="A4" s="103"/>
      <c r="B4" s="10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30"/>
      <c r="AB4" s="60"/>
    </row>
    <row r="5" ht="12" customHeight="1" spans="1:28">
      <c r="A5" s="103"/>
      <c r="B5" s="10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30"/>
      <c r="AB5" s="60"/>
    </row>
    <row r="6" spans="1:28">
      <c r="A6" s="103"/>
      <c r="B6" s="10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30"/>
      <c r="AB6" s="60"/>
    </row>
    <row r="7" ht="28" customHeight="1" spans="1:28">
      <c r="A7" s="106"/>
      <c r="B7" s="10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31"/>
      <c r="AB7" s="62"/>
    </row>
    <row r="8" ht="17" customHeight="1" spans="1:28">
      <c r="A8" s="120"/>
      <c r="B8" s="121"/>
      <c r="C8" s="122">
        <v>1</v>
      </c>
      <c r="D8" s="122">
        <v>2</v>
      </c>
      <c r="E8" s="122">
        <v>3</v>
      </c>
      <c r="F8" s="122">
        <v>4</v>
      </c>
      <c r="G8" s="122">
        <v>5</v>
      </c>
      <c r="H8" s="122">
        <v>6</v>
      </c>
      <c r="I8" s="122">
        <v>7</v>
      </c>
      <c r="J8" s="122">
        <v>8</v>
      </c>
      <c r="K8" s="122">
        <v>9</v>
      </c>
      <c r="L8" s="122">
        <v>10</v>
      </c>
      <c r="M8" s="122">
        <v>11</v>
      </c>
      <c r="N8" s="122">
        <v>12</v>
      </c>
      <c r="O8" s="122">
        <v>13</v>
      </c>
      <c r="P8" s="122">
        <v>14</v>
      </c>
      <c r="Q8" s="122">
        <v>15</v>
      </c>
      <c r="R8" s="122">
        <v>16</v>
      </c>
      <c r="S8" s="122">
        <v>17</v>
      </c>
      <c r="T8" s="122">
        <v>18</v>
      </c>
      <c r="U8" s="122">
        <v>19</v>
      </c>
      <c r="V8" s="122">
        <v>20</v>
      </c>
      <c r="W8" s="122">
        <v>21</v>
      </c>
      <c r="X8" s="122">
        <v>22</v>
      </c>
      <c r="Y8" s="122">
        <v>23</v>
      </c>
      <c r="Z8" s="122">
        <v>24</v>
      </c>
      <c r="AA8" s="122">
        <v>25</v>
      </c>
      <c r="AB8" s="63" t="s">
        <v>25</v>
      </c>
    </row>
    <row r="9" spans="1:28">
      <c r="A9" s="14" t="s">
        <v>26</v>
      </c>
      <c r="B9" s="123" t="s">
        <v>132</v>
      </c>
      <c r="C9" s="16">
        <v>0.1495</v>
      </c>
      <c r="D9" s="17"/>
      <c r="E9" s="17">
        <v>0.0061</v>
      </c>
      <c r="F9" s="17">
        <v>0.0192</v>
      </c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53"/>
      <c r="V9" s="53"/>
      <c r="W9" s="53"/>
      <c r="X9" s="53"/>
      <c r="Y9" s="53"/>
      <c r="Z9" s="53"/>
      <c r="AA9" s="53"/>
      <c r="AB9" s="64" t="s">
        <v>122</v>
      </c>
    </row>
    <row r="10" spans="1:28">
      <c r="A10" s="19"/>
      <c r="B10" s="20" t="s">
        <v>109</v>
      </c>
      <c r="C10" s="21"/>
      <c r="D10" s="22"/>
      <c r="E10" s="22">
        <v>0.008</v>
      </c>
      <c r="F10" s="22"/>
      <c r="G10" s="22"/>
      <c r="H10" s="23">
        <v>0.0006</v>
      </c>
      <c r="I10" s="22">
        <v>0.004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54"/>
      <c r="V10" s="54"/>
      <c r="W10" s="54"/>
      <c r="X10" s="54"/>
      <c r="Y10" s="54"/>
      <c r="Z10" s="54"/>
      <c r="AA10" s="54"/>
      <c r="AB10" s="65"/>
    </row>
    <row r="11" spans="1:28">
      <c r="A11" s="19"/>
      <c r="B11" s="24" t="s">
        <v>99</v>
      </c>
      <c r="C11" s="21"/>
      <c r="D11" s="22">
        <v>0.0101</v>
      </c>
      <c r="E11" s="22"/>
      <c r="F11" s="22"/>
      <c r="G11" s="22"/>
      <c r="H11" s="23"/>
      <c r="I11" s="22"/>
      <c r="J11" s="22"/>
      <c r="K11" s="22">
        <v>0.0304</v>
      </c>
      <c r="L11" s="22"/>
      <c r="M11" s="22"/>
      <c r="N11" s="22"/>
      <c r="O11" s="22"/>
      <c r="P11" s="22"/>
      <c r="Q11" s="22"/>
      <c r="R11" s="22"/>
      <c r="S11" s="22"/>
      <c r="T11" s="22"/>
      <c r="U11" s="54"/>
      <c r="V11" s="54"/>
      <c r="W11" s="54"/>
      <c r="X11" s="54"/>
      <c r="Y11" s="54"/>
      <c r="Z11" s="54"/>
      <c r="AA11" s="54"/>
      <c r="AB11" s="65"/>
    </row>
    <row r="12" spans="1:28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4"/>
      <c r="V12" s="54"/>
      <c r="W12" s="54"/>
      <c r="X12" s="54"/>
      <c r="Y12" s="54"/>
      <c r="Z12" s="54"/>
      <c r="AA12" s="54"/>
      <c r="AB12" s="65"/>
    </row>
    <row r="13" ht="13.95" spans="1:28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55"/>
      <c r="V13" s="55"/>
      <c r="W13" s="55"/>
      <c r="X13" s="55"/>
      <c r="Y13" s="55"/>
      <c r="Z13" s="55"/>
      <c r="AA13" s="55"/>
      <c r="AB13" s="65"/>
    </row>
    <row r="14" spans="1:28">
      <c r="A14" s="14" t="s">
        <v>30</v>
      </c>
      <c r="B14" s="15" t="s">
        <v>58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>
        <v>0.1514</v>
      </c>
      <c r="N14" s="17"/>
      <c r="O14" s="17"/>
      <c r="P14" s="17"/>
      <c r="Q14" s="17"/>
      <c r="R14" s="17"/>
      <c r="S14" s="17"/>
      <c r="T14" s="17"/>
      <c r="U14" s="53"/>
      <c r="V14" s="53"/>
      <c r="W14" s="53"/>
      <c r="X14" s="53"/>
      <c r="Y14" s="53"/>
      <c r="Z14" s="53"/>
      <c r="AA14" s="53"/>
      <c r="AB14" s="65"/>
    </row>
    <row r="15" spans="1:28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54"/>
      <c r="V15" s="54"/>
      <c r="W15" s="54"/>
      <c r="X15" s="54"/>
      <c r="Y15" s="54"/>
      <c r="Z15" s="54"/>
      <c r="AA15" s="54"/>
      <c r="AB15" s="65"/>
    </row>
    <row r="16" spans="1:28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54"/>
      <c r="V16" s="54"/>
      <c r="W16" s="54"/>
      <c r="X16" s="54"/>
      <c r="Y16" s="54"/>
      <c r="Z16" s="54"/>
      <c r="AA16" s="54"/>
      <c r="AB16" s="65"/>
    </row>
    <row r="17" ht="13.95" spans="1:28">
      <c r="A17" s="30"/>
      <c r="B17" s="26"/>
      <c r="C17" s="31"/>
      <c r="D17" s="32"/>
      <c r="E17" s="32"/>
      <c r="F17" s="32"/>
      <c r="G17" s="32"/>
      <c r="H17" s="33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6"/>
      <c r="V17" s="56"/>
      <c r="W17" s="56"/>
      <c r="X17" s="56"/>
      <c r="Y17" s="56"/>
      <c r="Z17" s="56"/>
      <c r="AA17" s="56"/>
      <c r="AB17" s="65"/>
    </row>
    <row r="18" ht="15" customHeight="1" spans="1:28">
      <c r="A18" s="34" t="s">
        <v>31</v>
      </c>
      <c r="B18" s="35" t="s">
        <v>123</v>
      </c>
      <c r="C18" s="16"/>
      <c r="D18" s="17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7">
        <v>0.09</v>
      </c>
      <c r="P18" s="17">
        <v>0.009</v>
      </c>
      <c r="Q18" s="17">
        <v>0.008</v>
      </c>
      <c r="R18" s="17">
        <v>0.0023</v>
      </c>
      <c r="S18" s="17"/>
      <c r="T18" s="17">
        <v>0.0538</v>
      </c>
      <c r="U18" s="53">
        <v>0.0023076</v>
      </c>
      <c r="V18" s="53">
        <v>0.008</v>
      </c>
      <c r="W18" s="53"/>
      <c r="X18" s="53">
        <v>0.0286</v>
      </c>
      <c r="Y18" s="53"/>
      <c r="Z18" s="53"/>
      <c r="AA18" s="53"/>
      <c r="AB18" s="65"/>
    </row>
    <row r="19" spans="1:28">
      <c r="A19" s="36"/>
      <c r="B19" s="93" t="s">
        <v>180</v>
      </c>
      <c r="C19" s="21"/>
      <c r="D19" s="22">
        <v>0.007</v>
      </c>
      <c r="E19" s="22"/>
      <c r="F19" s="22"/>
      <c r="G19" s="22">
        <v>0.0397</v>
      </c>
      <c r="H19" s="23"/>
      <c r="I19" s="22"/>
      <c r="J19" s="22">
        <v>0.044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54"/>
      <c r="V19" s="54"/>
      <c r="W19" s="54"/>
      <c r="X19" s="54"/>
      <c r="Y19" s="54"/>
      <c r="Z19" s="54"/>
      <c r="AA19" s="54"/>
      <c r="AB19" s="65"/>
    </row>
    <row r="20" spans="1:28">
      <c r="A20" s="36"/>
      <c r="B20" s="93" t="s">
        <v>34</v>
      </c>
      <c r="C20" s="21"/>
      <c r="D20" s="22"/>
      <c r="E20" s="22"/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>
        <v>0.008</v>
      </c>
      <c r="Q20" s="22">
        <v>0.009</v>
      </c>
      <c r="R20" s="22">
        <v>0.003</v>
      </c>
      <c r="S20" s="22"/>
      <c r="T20" s="22"/>
      <c r="U20" s="54"/>
      <c r="V20" s="54">
        <v>0.0037</v>
      </c>
      <c r="W20" s="54"/>
      <c r="X20" s="54"/>
      <c r="Y20" s="54"/>
      <c r="Z20" s="54"/>
      <c r="AA20" s="54"/>
      <c r="AB20" s="65"/>
    </row>
    <row r="21" spans="1:28">
      <c r="A21" s="36"/>
      <c r="B21" s="37" t="s">
        <v>35</v>
      </c>
      <c r="C21" s="21"/>
      <c r="D21" s="22"/>
      <c r="E21" s="22">
        <v>0.00766</v>
      </c>
      <c r="F21" s="22"/>
      <c r="G21" s="22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v>0.0202</v>
      </c>
      <c r="T21" s="22"/>
      <c r="U21" s="54"/>
      <c r="V21" s="54"/>
      <c r="W21" s="54"/>
      <c r="X21" s="54"/>
      <c r="Y21" s="54"/>
      <c r="Z21" s="54"/>
      <c r="AA21" s="54"/>
      <c r="AB21" s="65"/>
    </row>
    <row r="22" spans="1:28">
      <c r="A22" s="36"/>
      <c r="B22" s="24" t="s">
        <v>36</v>
      </c>
      <c r="C22" s="21"/>
      <c r="D22" s="22"/>
      <c r="E22" s="22"/>
      <c r="F22" s="22"/>
      <c r="G22" s="22"/>
      <c r="H22" s="23"/>
      <c r="I22" s="22"/>
      <c r="J22" s="22"/>
      <c r="K22" s="22"/>
      <c r="L22" s="22">
        <v>0.0494</v>
      </c>
      <c r="M22" s="22"/>
      <c r="N22" s="22"/>
      <c r="O22" s="22"/>
      <c r="P22" s="22"/>
      <c r="Q22" s="22"/>
      <c r="R22" s="22"/>
      <c r="S22" s="22"/>
      <c r="T22" s="22"/>
      <c r="U22" s="54"/>
      <c r="V22" s="54"/>
      <c r="W22" s="54"/>
      <c r="X22" s="54"/>
      <c r="Y22" s="54"/>
      <c r="Z22" s="54"/>
      <c r="AA22" s="54"/>
      <c r="AB22" s="65"/>
    </row>
    <row r="23" ht="13.95" spans="1:28">
      <c r="A23" s="38"/>
      <c r="B23" s="124"/>
      <c r="C23" s="27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55"/>
      <c r="V23" s="55"/>
      <c r="W23" s="55"/>
      <c r="X23" s="55"/>
      <c r="Y23" s="55"/>
      <c r="Z23" s="55"/>
      <c r="AA23" s="55"/>
      <c r="AB23" s="65"/>
    </row>
    <row r="24" spans="1:28">
      <c r="A24" s="34" t="s">
        <v>38</v>
      </c>
      <c r="B24" s="15" t="s">
        <v>181</v>
      </c>
      <c r="C24" s="16">
        <v>0.014</v>
      </c>
      <c r="D24" s="17">
        <v>0.002</v>
      </c>
      <c r="E24" s="17">
        <v>0.01</v>
      </c>
      <c r="F24" s="17"/>
      <c r="G24" s="17"/>
      <c r="H24" s="18"/>
      <c r="I24" s="17"/>
      <c r="J24" s="17"/>
      <c r="K24" s="17"/>
      <c r="L24" s="17"/>
      <c r="M24" s="17"/>
      <c r="N24" s="17">
        <v>0.0715</v>
      </c>
      <c r="O24" s="17"/>
      <c r="P24" s="17"/>
      <c r="Q24" s="17"/>
      <c r="R24" s="17"/>
      <c r="S24" s="17"/>
      <c r="T24" s="17"/>
      <c r="U24" s="53"/>
      <c r="V24" s="53"/>
      <c r="W24" s="53">
        <v>0.00549</v>
      </c>
      <c r="X24" s="53"/>
      <c r="Y24" s="53">
        <v>8</v>
      </c>
      <c r="Z24" s="53"/>
      <c r="AA24" s="53">
        <v>6</v>
      </c>
      <c r="AB24" s="65"/>
    </row>
    <row r="25" spans="1:28">
      <c r="A25" s="36"/>
      <c r="B25" s="20" t="s">
        <v>29</v>
      </c>
      <c r="C25" s="21" t="s">
        <v>37</v>
      </c>
      <c r="D25" s="22"/>
      <c r="E25" s="22">
        <v>0.007</v>
      </c>
      <c r="F25" s="22"/>
      <c r="G25" s="22"/>
      <c r="H25" s="23">
        <v>0.0006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54"/>
      <c r="V25" s="54"/>
      <c r="W25" s="54"/>
      <c r="X25" s="54"/>
      <c r="Y25" s="54"/>
      <c r="Z25" s="54"/>
      <c r="AA25" s="54"/>
      <c r="AB25" s="65"/>
    </row>
    <row r="26" ht="15.6" spans="1:28">
      <c r="A26" s="36"/>
      <c r="B26" s="95" t="s">
        <v>115</v>
      </c>
      <c r="C26" s="112"/>
      <c r="D26" s="113"/>
      <c r="E26" s="113">
        <v>0.003</v>
      </c>
      <c r="F26" s="113"/>
      <c r="G26" s="113"/>
      <c r="H26" s="114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56"/>
      <c r="V26" s="56">
        <v>0.03</v>
      </c>
      <c r="W26" s="56"/>
      <c r="X26" s="56"/>
      <c r="Y26" s="56"/>
      <c r="Z26" s="56"/>
      <c r="AA26" s="56"/>
      <c r="AB26" s="65"/>
    </row>
    <row r="27" ht="13.95" spans="1:28">
      <c r="A27" s="38"/>
      <c r="B27" s="26"/>
      <c r="C27" s="27"/>
      <c r="D27" s="28"/>
      <c r="E27" s="28"/>
      <c r="F27" s="28"/>
      <c r="G27" s="28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55"/>
      <c r="V27" s="55"/>
      <c r="W27" s="55"/>
      <c r="X27" s="55"/>
      <c r="Y27" s="55"/>
      <c r="Z27" s="55">
        <v>1</v>
      </c>
      <c r="AA27" s="55"/>
      <c r="AB27" s="132"/>
    </row>
    <row r="28" ht="15.6" spans="1:28">
      <c r="A28" s="40" t="s">
        <v>40</v>
      </c>
      <c r="B28" s="41"/>
      <c r="C28" s="125">
        <f t="shared" ref="C28:Z28" si="0">SUM(C9:C27)</f>
        <v>0.1635</v>
      </c>
      <c r="D28" s="17">
        <f t="shared" si="0"/>
        <v>0.0191</v>
      </c>
      <c r="E28" s="17">
        <f t="shared" si="0"/>
        <v>0.04176</v>
      </c>
      <c r="F28" s="17">
        <f t="shared" si="0"/>
        <v>0.0192</v>
      </c>
      <c r="G28" s="17">
        <f t="shared" si="0"/>
        <v>0.0397</v>
      </c>
      <c r="H28" s="18">
        <f t="shared" si="0"/>
        <v>0.0012</v>
      </c>
      <c r="I28" s="17">
        <f t="shared" si="0"/>
        <v>0.004</v>
      </c>
      <c r="J28" s="17">
        <f t="shared" si="0"/>
        <v>0.044</v>
      </c>
      <c r="K28" s="17">
        <f t="shared" si="0"/>
        <v>0.0304</v>
      </c>
      <c r="L28" s="17">
        <f t="shared" si="0"/>
        <v>0.0494</v>
      </c>
      <c r="M28" s="17">
        <f t="shared" si="0"/>
        <v>0.1514</v>
      </c>
      <c r="N28" s="17">
        <f t="shared" si="0"/>
        <v>0.0715</v>
      </c>
      <c r="O28" s="17">
        <f t="shared" si="0"/>
        <v>0.09</v>
      </c>
      <c r="P28" s="17">
        <f t="shared" si="0"/>
        <v>0.017</v>
      </c>
      <c r="Q28" s="17">
        <f t="shared" si="0"/>
        <v>0.017</v>
      </c>
      <c r="R28" s="17">
        <f t="shared" si="0"/>
        <v>0.0053</v>
      </c>
      <c r="S28" s="17">
        <f t="shared" si="0"/>
        <v>0.0202</v>
      </c>
      <c r="T28" s="17">
        <f t="shared" si="0"/>
        <v>0.0538</v>
      </c>
      <c r="U28" s="17">
        <f t="shared" si="0"/>
        <v>0.0023076</v>
      </c>
      <c r="V28" s="17">
        <f t="shared" si="0"/>
        <v>0.0417</v>
      </c>
      <c r="W28" s="17">
        <f t="shared" si="0"/>
        <v>0.00549</v>
      </c>
      <c r="X28" s="17">
        <f t="shared" si="0"/>
        <v>0.0286</v>
      </c>
      <c r="Y28" s="17">
        <v>8</v>
      </c>
      <c r="Z28" s="53">
        <v>1</v>
      </c>
      <c r="AA28" s="133">
        <v>6</v>
      </c>
      <c r="AB28" s="134"/>
    </row>
    <row r="29" ht="15.6" hidden="1" spans="1:28">
      <c r="A29" s="42" t="s">
        <v>41</v>
      </c>
      <c r="B29" s="43"/>
      <c r="C29" s="126">
        <f>104*C28</f>
        <v>17.004</v>
      </c>
      <c r="D29" s="126">
        <f t="shared" ref="D29:Z29" si="1">104*D28</f>
        <v>1.9864</v>
      </c>
      <c r="E29" s="126">
        <f t="shared" si="1"/>
        <v>4.34304</v>
      </c>
      <c r="F29" s="126">
        <f t="shared" si="1"/>
        <v>1.9968</v>
      </c>
      <c r="G29" s="126">
        <f t="shared" si="1"/>
        <v>4.1288</v>
      </c>
      <c r="H29" s="126">
        <f t="shared" si="1"/>
        <v>0.1248</v>
      </c>
      <c r="I29" s="126">
        <f t="shared" si="1"/>
        <v>0.416</v>
      </c>
      <c r="J29" s="126">
        <f t="shared" si="1"/>
        <v>4.576</v>
      </c>
      <c r="K29" s="126">
        <f t="shared" si="1"/>
        <v>3.1616</v>
      </c>
      <c r="L29" s="126">
        <f t="shared" si="1"/>
        <v>5.1376</v>
      </c>
      <c r="M29" s="126">
        <f t="shared" si="1"/>
        <v>15.7456</v>
      </c>
      <c r="N29" s="126">
        <f t="shared" si="1"/>
        <v>7.436</v>
      </c>
      <c r="O29" s="126">
        <f t="shared" si="1"/>
        <v>9.36</v>
      </c>
      <c r="P29" s="126">
        <f t="shared" si="1"/>
        <v>1.768</v>
      </c>
      <c r="Q29" s="126">
        <f t="shared" si="1"/>
        <v>1.768</v>
      </c>
      <c r="R29" s="126">
        <f t="shared" si="1"/>
        <v>0.5512</v>
      </c>
      <c r="S29" s="126">
        <f t="shared" si="1"/>
        <v>2.1008</v>
      </c>
      <c r="T29" s="126">
        <f t="shared" si="1"/>
        <v>5.5952</v>
      </c>
      <c r="U29" s="126">
        <f t="shared" si="1"/>
        <v>0.2399904</v>
      </c>
      <c r="V29" s="126">
        <f t="shared" si="1"/>
        <v>4.3368</v>
      </c>
      <c r="W29" s="126">
        <f t="shared" si="1"/>
        <v>0.57096</v>
      </c>
      <c r="X29" s="126">
        <f t="shared" si="1"/>
        <v>2.9744</v>
      </c>
      <c r="Y29" s="126">
        <v>8</v>
      </c>
      <c r="Z29" s="126">
        <v>1</v>
      </c>
      <c r="AA29" s="126">
        <v>6</v>
      </c>
      <c r="AB29" s="119"/>
    </row>
    <row r="30" ht="15.6" spans="1:28">
      <c r="A30" s="42" t="s">
        <v>41</v>
      </c>
      <c r="B30" s="43"/>
      <c r="C30" s="127">
        <f t="shared" ref="C30:Z30" si="2">ROUND(C29,2)</f>
        <v>17</v>
      </c>
      <c r="D30" s="44">
        <f t="shared" si="2"/>
        <v>1.99</v>
      </c>
      <c r="E30" s="44">
        <f t="shared" si="2"/>
        <v>4.34</v>
      </c>
      <c r="F30" s="44">
        <f t="shared" si="2"/>
        <v>2</v>
      </c>
      <c r="G30" s="44">
        <f t="shared" si="2"/>
        <v>4.13</v>
      </c>
      <c r="H30" s="44">
        <f t="shared" si="2"/>
        <v>0.12</v>
      </c>
      <c r="I30" s="44">
        <f t="shared" si="2"/>
        <v>0.42</v>
      </c>
      <c r="J30" s="44">
        <f t="shared" si="2"/>
        <v>4.58</v>
      </c>
      <c r="K30" s="44">
        <f t="shared" si="2"/>
        <v>3.16</v>
      </c>
      <c r="L30" s="44">
        <f t="shared" si="2"/>
        <v>5.14</v>
      </c>
      <c r="M30" s="44">
        <f t="shared" si="2"/>
        <v>15.75</v>
      </c>
      <c r="N30" s="44">
        <f t="shared" si="2"/>
        <v>7.44</v>
      </c>
      <c r="O30" s="44">
        <f t="shared" si="2"/>
        <v>9.36</v>
      </c>
      <c r="P30" s="44">
        <f t="shared" si="2"/>
        <v>1.77</v>
      </c>
      <c r="Q30" s="44">
        <f t="shared" si="2"/>
        <v>1.77</v>
      </c>
      <c r="R30" s="44">
        <f t="shared" si="2"/>
        <v>0.55</v>
      </c>
      <c r="S30" s="44">
        <f t="shared" si="2"/>
        <v>2.1</v>
      </c>
      <c r="T30" s="44">
        <f t="shared" si="2"/>
        <v>5.6</v>
      </c>
      <c r="U30" s="44">
        <f t="shared" si="2"/>
        <v>0.24</v>
      </c>
      <c r="V30" s="44">
        <f t="shared" si="2"/>
        <v>4.34</v>
      </c>
      <c r="W30" s="44">
        <f t="shared" si="2"/>
        <v>0.57</v>
      </c>
      <c r="X30" s="44">
        <f t="shared" si="2"/>
        <v>2.97</v>
      </c>
      <c r="Y30" s="44">
        <v>8</v>
      </c>
      <c r="Z30" s="67">
        <v>1</v>
      </c>
      <c r="AA30" s="99">
        <v>6</v>
      </c>
      <c r="AB30" s="119"/>
    </row>
    <row r="31" ht="15.6" spans="1:28">
      <c r="A31" s="42" t="s">
        <v>42</v>
      </c>
      <c r="B31" s="43"/>
      <c r="C31" s="44">
        <v>65</v>
      </c>
      <c r="D31" s="44">
        <v>730</v>
      </c>
      <c r="E31" s="44">
        <v>58</v>
      </c>
      <c r="F31" s="44">
        <v>150</v>
      </c>
      <c r="G31" s="44">
        <v>430</v>
      </c>
      <c r="H31" s="44">
        <v>1400</v>
      </c>
      <c r="I31" s="44">
        <v>180</v>
      </c>
      <c r="J31" s="44">
        <v>98.22</v>
      </c>
      <c r="K31" s="44">
        <v>63.16</v>
      </c>
      <c r="L31" s="44">
        <v>40</v>
      </c>
      <c r="M31" s="44">
        <v>104.4444</v>
      </c>
      <c r="N31" s="44">
        <v>220</v>
      </c>
      <c r="O31" s="44">
        <v>33</v>
      </c>
      <c r="P31" s="44">
        <v>39</v>
      </c>
      <c r="Q31" s="44">
        <v>60</v>
      </c>
      <c r="R31" s="44">
        <v>218.48</v>
      </c>
      <c r="S31" s="44">
        <v>199.6</v>
      </c>
      <c r="T31" s="44">
        <v>430</v>
      </c>
      <c r="U31" s="44">
        <v>40</v>
      </c>
      <c r="V31" s="44">
        <v>320</v>
      </c>
      <c r="W31" s="44">
        <v>129.52</v>
      </c>
      <c r="X31" s="44">
        <v>205</v>
      </c>
      <c r="Y31" s="44">
        <v>1.9</v>
      </c>
      <c r="Z31" s="44">
        <v>12</v>
      </c>
      <c r="AA31" s="44">
        <v>10</v>
      </c>
      <c r="AB31" s="68"/>
    </row>
    <row r="32" ht="16.35" spans="1:28">
      <c r="A32" s="45" t="s">
        <v>43</v>
      </c>
      <c r="B32" s="46"/>
      <c r="C32" s="128">
        <f>C30*C31</f>
        <v>1105</v>
      </c>
      <c r="D32" s="128">
        <f t="shared" ref="D32:AA32" si="3">D30*D31</f>
        <v>1452.7</v>
      </c>
      <c r="E32" s="128">
        <f t="shared" si="3"/>
        <v>251.72</v>
      </c>
      <c r="F32" s="128">
        <f t="shared" si="3"/>
        <v>300</v>
      </c>
      <c r="G32" s="128">
        <v>1774.18</v>
      </c>
      <c r="H32" s="128">
        <f t="shared" si="3"/>
        <v>168</v>
      </c>
      <c r="I32" s="128">
        <f t="shared" si="3"/>
        <v>75.6</v>
      </c>
      <c r="J32" s="128">
        <v>449.87</v>
      </c>
      <c r="K32" s="128">
        <f t="shared" si="3"/>
        <v>199.5856</v>
      </c>
      <c r="L32" s="128">
        <f t="shared" si="3"/>
        <v>205.6</v>
      </c>
      <c r="M32" s="128">
        <f t="shared" si="3"/>
        <v>1644.9993</v>
      </c>
      <c r="N32" s="128">
        <f t="shared" si="3"/>
        <v>1636.8</v>
      </c>
      <c r="O32" s="128">
        <f t="shared" si="3"/>
        <v>308.88</v>
      </c>
      <c r="P32" s="128">
        <f t="shared" si="3"/>
        <v>69.03</v>
      </c>
      <c r="Q32" s="128">
        <f t="shared" si="3"/>
        <v>106.2</v>
      </c>
      <c r="R32" s="128">
        <f t="shared" si="3"/>
        <v>120.164</v>
      </c>
      <c r="S32" s="128">
        <f t="shared" si="3"/>
        <v>419.16</v>
      </c>
      <c r="T32" s="128">
        <f t="shared" si="3"/>
        <v>2408</v>
      </c>
      <c r="U32" s="128">
        <f t="shared" si="3"/>
        <v>9.6</v>
      </c>
      <c r="V32" s="128">
        <f t="shared" si="3"/>
        <v>1388.8</v>
      </c>
      <c r="W32" s="128">
        <f t="shared" si="3"/>
        <v>73.8264</v>
      </c>
      <c r="X32" s="128">
        <v>609.67</v>
      </c>
      <c r="Y32" s="128">
        <f t="shared" si="3"/>
        <v>15.2</v>
      </c>
      <c r="Z32" s="128">
        <f t="shared" si="3"/>
        <v>12</v>
      </c>
      <c r="AA32" s="128">
        <f t="shared" si="3"/>
        <v>60</v>
      </c>
      <c r="AB32" s="69">
        <f>SUM(C32:AA32)</f>
        <v>14864.5853</v>
      </c>
    </row>
    <row r="33" ht="15.6" spans="1:28">
      <c r="A33" s="48"/>
      <c r="B33" s="48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>
        <f>AB32/AB2</f>
        <v>142.928704807692</v>
      </c>
    </row>
    <row r="34" customFormat="1" ht="27" customHeight="1" spans="2:14">
      <c r="B34" s="50" t="s">
        <v>44</v>
      </c>
      <c r="N34" s="51"/>
    </row>
    <row r="35" customFormat="1" ht="27" customHeight="1" spans="2:14">
      <c r="B35" s="50" t="s">
        <v>45</v>
      </c>
      <c r="N35" s="51"/>
    </row>
    <row r="36" customFormat="1" ht="27" customHeight="1" spans="2:2">
      <c r="B36" s="50" t="s">
        <v>46</v>
      </c>
    </row>
  </sheetData>
  <mergeCells count="40">
    <mergeCell ref="A1:AA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5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AA38"/>
  <sheetViews>
    <sheetView workbookViewId="0">
      <pane ySplit="7" topLeftCell="A8" activePane="bottomLeft" state="frozen"/>
      <selection/>
      <selection pane="bottomLeft" activeCell="W2" sqref="W2:W7"/>
    </sheetView>
  </sheetViews>
  <sheetFormatPr defaultColWidth="11.537037037037" defaultRowHeight="13.2"/>
  <cols>
    <col min="1" max="1" width="6.33333333333333" customWidth="1"/>
    <col min="2" max="2" width="25.4444444444444" customWidth="1"/>
    <col min="3" max="3" width="7.11111111111111" customWidth="1"/>
    <col min="4" max="4" width="7" customWidth="1"/>
    <col min="5" max="5" width="6.55555555555556" customWidth="1"/>
    <col min="6" max="6" width="6" customWidth="1"/>
    <col min="7" max="7" width="7.22222222222222" customWidth="1"/>
    <col min="8" max="9" width="6.11111111111111" customWidth="1"/>
    <col min="10" max="10" width="6.22222222222222" customWidth="1"/>
    <col min="11" max="11" width="6.33333333333333" customWidth="1"/>
    <col min="12" max="12" width="6.22222222222222" customWidth="1"/>
    <col min="13" max="13" width="6.44444444444444" customWidth="1"/>
    <col min="14" max="14" width="5.11111111111111" customWidth="1"/>
    <col min="15" max="15" width="5.44444444444444" customWidth="1"/>
    <col min="16" max="16" width="6.55555555555556" customWidth="1"/>
    <col min="17" max="17" width="7.11111111111111" customWidth="1"/>
    <col min="18" max="19" width="6.11111111111111" customWidth="1"/>
    <col min="20" max="20" width="7" customWidth="1"/>
    <col min="21" max="21" width="6.11111111111111" customWidth="1"/>
    <col min="22" max="22" width="6.33333333333333" customWidth="1"/>
    <col min="23" max="23" width="7.11111111111111" customWidth="1"/>
    <col min="24" max="24" width="7.22222222222222" customWidth="1"/>
    <col min="25" max="25" width="7" customWidth="1"/>
    <col min="26" max="26" width="5.22222222222222" customWidth="1"/>
    <col min="27" max="27" width="8.22222222222222" customWidth="1"/>
  </cols>
  <sheetData>
    <row r="1" s="1" customFormat="1" ht="22" customHeight="1" spans="1:1">
      <c r="A1" s="1" t="s">
        <v>0</v>
      </c>
    </row>
    <row r="2" customHeight="1" spans="1:27">
      <c r="A2" s="100"/>
      <c r="B2" s="101" t="s">
        <v>182</v>
      </c>
      <c r="C2" s="4" t="s">
        <v>2</v>
      </c>
      <c r="D2" s="4" t="s">
        <v>3</v>
      </c>
      <c r="E2" s="4" t="s">
        <v>4</v>
      </c>
      <c r="F2" s="102" t="s">
        <v>80</v>
      </c>
      <c r="G2" s="4" t="s">
        <v>5</v>
      </c>
      <c r="H2" s="4" t="s">
        <v>146</v>
      </c>
      <c r="I2" s="4" t="s">
        <v>104</v>
      </c>
      <c r="J2" s="4" t="s">
        <v>8</v>
      </c>
      <c r="K2" s="4" t="s">
        <v>9</v>
      </c>
      <c r="L2" s="4" t="s">
        <v>83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105</v>
      </c>
      <c r="R2" s="4" t="s">
        <v>19</v>
      </c>
      <c r="S2" s="4" t="s">
        <v>147</v>
      </c>
      <c r="T2" s="4" t="s">
        <v>7</v>
      </c>
      <c r="U2" s="4" t="s">
        <v>56</v>
      </c>
      <c r="V2" s="4" t="s">
        <v>51</v>
      </c>
      <c r="W2" s="4" t="s">
        <v>50</v>
      </c>
      <c r="X2" s="4" t="s">
        <v>106</v>
      </c>
      <c r="Y2" s="4" t="s">
        <v>57</v>
      </c>
      <c r="Z2" s="57" t="s">
        <v>24</v>
      </c>
      <c r="AA2" s="115">
        <v>98</v>
      </c>
    </row>
    <row r="3" spans="1:27">
      <c r="A3" s="103"/>
      <c r="B3" s="104"/>
      <c r="C3" s="7"/>
      <c r="D3" s="7"/>
      <c r="E3" s="7"/>
      <c r="F3" s="10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59"/>
      <c r="AA3" s="116"/>
    </row>
    <row r="4" spans="1:27">
      <c r="A4" s="103"/>
      <c r="B4" s="104"/>
      <c r="C4" s="7"/>
      <c r="D4" s="7"/>
      <c r="E4" s="7"/>
      <c r="F4" s="10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9"/>
      <c r="AA4" s="116"/>
    </row>
    <row r="5" ht="12" customHeight="1" spans="1:27">
      <c r="A5" s="103"/>
      <c r="B5" s="104"/>
      <c r="C5" s="7"/>
      <c r="D5" s="7"/>
      <c r="E5" s="7"/>
      <c r="F5" s="10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59"/>
      <c r="AA5" s="116"/>
    </row>
    <row r="6" spans="1:27">
      <c r="A6" s="103"/>
      <c r="B6" s="104"/>
      <c r="C6" s="7"/>
      <c r="D6" s="7"/>
      <c r="E6" s="7"/>
      <c r="F6" s="10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59"/>
      <c r="AA6" s="116"/>
    </row>
    <row r="7" ht="28" customHeight="1" spans="1:27">
      <c r="A7" s="106"/>
      <c r="B7" s="107"/>
      <c r="C7" s="10"/>
      <c r="D7" s="10"/>
      <c r="E7" s="10"/>
      <c r="F7" s="10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1"/>
      <c r="AA7" s="117"/>
    </row>
    <row r="8" ht="16" customHeight="1" spans="1:27">
      <c r="A8" s="109"/>
      <c r="B8" s="110"/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111">
        <v>21</v>
      </c>
      <c r="X8" s="111">
        <v>22</v>
      </c>
      <c r="Y8" s="111">
        <v>23</v>
      </c>
      <c r="Z8" s="111">
        <v>24</v>
      </c>
      <c r="AA8" s="118" t="s">
        <v>25</v>
      </c>
    </row>
    <row r="9" spans="1:27">
      <c r="A9" s="82" t="s">
        <v>26</v>
      </c>
      <c r="B9" s="15" t="s">
        <v>125</v>
      </c>
      <c r="C9" s="16">
        <v>0.1517</v>
      </c>
      <c r="D9" s="17"/>
      <c r="E9" s="17">
        <v>0.0071</v>
      </c>
      <c r="F9" s="17">
        <v>0.0164</v>
      </c>
      <c r="G9" s="18"/>
      <c r="H9" s="18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53"/>
      <c r="X9" s="53"/>
      <c r="Y9" s="53"/>
      <c r="Z9" s="53"/>
      <c r="AA9" s="64" t="s">
        <v>141</v>
      </c>
    </row>
    <row r="10" spans="1:27">
      <c r="A10" s="83"/>
      <c r="B10" s="20" t="s">
        <v>62</v>
      </c>
      <c r="C10" s="21"/>
      <c r="D10" s="22"/>
      <c r="E10" s="22">
        <v>0.007</v>
      </c>
      <c r="F10" s="22"/>
      <c r="G10" s="23">
        <v>0.0006</v>
      </c>
      <c r="H10" s="23"/>
      <c r="I10" s="23">
        <v>0.0045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54"/>
      <c r="X10" s="54"/>
      <c r="Y10" s="54"/>
      <c r="Z10" s="54"/>
      <c r="AA10" s="65"/>
    </row>
    <row r="11" spans="1:27">
      <c r="A11" s="83"/>
      <c r="B11" s="24" t="s">
        <v>150</v>
      </c>
      <c r="C11" s="21"/>
      <c r="D11" s="22">
        <v>0.0111</v>
      </c>
      <c r="E11" s="22"/>
      <c r="F11" s="22"/>
      <c r="G11" s="23"/>
      <c r="H11" s="23">
        <v>0.013</v>
      </c>
      <c r="I11" s="23"/>
      <c r="J11" s="22">
        <v>0.0334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54"/>
      <c r="X11" s="54"/>
      <c r="Y11" s="54"/>
      <c r="Z11" s="54"/>
      <c r="AA11" s="65"/>
    </row>
    <row r="12" spans="1:27">
      <c r="A12" s="83"/>
      <c r="B12" s="20"/>
      <c r="C12" s="21"/>
      <c r="D12" s="22"/>
      <c r="E12" s="22"/>
      <c r="F12" s="22"/>
      <c r="G12" s="23"/>
      <c r="H12" s="23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54"/>
      <c r="X12" s="54"/>
      <c r="Y12" s="54"/>
      <c r="Z12" s="54"/>
      <c r="AA12" s="65"/>
    </row>
    <row r="13" ht="13.95" spans="1:27">
      <c r="A13" s="84"/>
      <c r="B13" s="26"/>
      <c r="C13" s="27"/>
      <c r="D13" s="28"/>
      <c r="E13" s="28"/>
      <c r="F13" s="28"/>
      <c r="G13" s="29"/>
      <c r="H13" s="29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55"/>
      <c r="X13" s="55"/>
      <c r="Y13" s="55"/>
      <c r="Z13" s="55"/>
      <c r="AA13" s="65"/>
    </row>
    <row r="14" spans="1:27">
      <c r="A14" s="82" t="s">
        <v>30</v>
      </c>
      <c r="B14" s="15" t="s">
        <v>105</v>
      </c>
      <c r="C14" s="16"/>
      <c r="D14" s="17"/>
      <c r="E14" s="17"/>
      <c r="F14" s="17"/>
      <c r="G14" s="18"/>
      <c r="H14" s="18"/>
      <c r="I14" s="18"/>
      <c r="J14" s="17"/>
      <c r="K14" s="17"/>
      <c r="L14" s="17"/>
      <c r="M14" s="17"/>
      <c r="N14" s="17"/>
      <c r="O14" s="17"/>
      <c r="P14" s="17"/>
      <c r="Q14" s="17">
        <v>0.185</v>
      </c>
      <c r="R14" s="17"/>
      <c r="S14" s="17"/>
      <c r="T14" s="17"/>
      <c r="U14" s="17"/>
      <c r="V14" s="17"/>
      <c r="W14" s="53"/>
      <c r="X14" s="53"/>
      <c r="Y14" s="53"/>
      <c r="Z14" s="53"/>
      <c r="AA14" s="65"/>
    </row>
    <row r="15" spans="1:27">
      <c r="A15" s="83"/>
      <c r="B15" s="20"/>
      <c r="C15" s="21"/>
      <c r="D15" s="22"/>
      <c r="E15" s="22"/>
      <c r="F15" s="22"/>
      <c r="G15" s="23"/>
      <c r="H15" s="23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54"/>
      <c r="X15" s="54"/>
      <c r="Y15" s="54"/>
      <c r="Z15" s="54"/>
      <c r="AA15" s="65"/>
    </row>
    <row r="16" spans="1:27">
      <c r="A16" s="83"/>
      <c r="B16" s="20"/>
      <c r="C16" s="21"/>
      <c r="D16" s="22"/>
      <c r="E16" s="22"/>
      <c r="F16" s="22"/>
      <c r="G16" s="23"/>
      <c r="H16" s="23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54"/>
      <c r="X16" s="54"/>
      <c r="Y16" s="54"/>
      <c r="Z16" s="54"/>
      <c r="AA16" s="65"/>
    </row>
    <row r="17" ht="13.95" spans="1:27">
      <c r="A17" s="85"/>
      <c r="B17" s="86"/>
      <c r="C17" s="31"/>
      <c r="D17" s="32"/>
      <c r="E17" s="32"/>
      <c r="F17" s="32"/>
      <c r="G17" s="33"/>
      <c r="H17" s="33"/>
      <c r="I17" s="3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56"/>
      <c r="X17" s="56"/>
      <c r="Y17" s="56"/>
      <c r="Z17" s="56"/>
      <c r="AA17" s="65"/>
    </row>
    <row r="18" ht="25" customHeight="1" spans="1:27">
      <c r="A18" s="87" t="s">
        <v>31</v>
      </c>
      <c r="B18" s="35" t="s">
        <v>151</v>
      </c>
      <c r="C18" s="16"/>
      <c r="D18" s="17"/>
      <c r="E18" s="17"/>
      <c r="F18" s="17"/>
      <c r="G18" s="18"/>
      <c r="H18" s="18"/>
      <c r="I18" s="18"/>
      <c r="J18" s="17"/>
      <c r="K18" s="17"/>
      <c r="L18" s="17"/>
      <c r="M18" s="17">
        <v>0.088</v>
      </c>
      <c r="N18" s="17">
        <v>0.011</v>
      </c>
      <c r="O18" s="17">
        <v>0.0113</v>
      </c>
      <c r="P18" s="17">
        <v>0.002444</v>
      </c>
      <c r="Q18" s="17"/>
      <c r="R18" s="17"/>
      <c r="S18" s="17">
        <v>0.049</v>
      </c>
      <c r="T18" s="17"/>
      <c r="U18" s="17"/>
      <c r="V18" s="17"/>
      <c r="W18" s="53">
        <v>0.084</v>
      </c>
      <c r="X18" s="53">
        <v>0.008</v>
      </c>
      <c r="Y18" s="53"/>
      <c r="Z18" s="53"/>
      <c r="AA18" s="65"/>
    </row>
    <row r="19" spans="1:27">
      <c r="A19" s="88"/>
      <c r="B19" s="93" t="s">
        <v>183</v>
      </c>
      <c r="C19" s="21"/>
      <c r="D19" s="22"/>
      <c r="E19" s="22"/>
      <c r="F19" s="22"/>
      <c r="G19" s="23"/>
      <c r="H19" s="23"/>
      <c r="I19" s="23"/>
      <c r="J19" s="22"/>
      <c r="K19" s="22"/>
      <c r="L19" s="22"/>
      <c r="M19" s="22"/>
      <c r="N19" s="22">
        <v>0.011</v>
      </c>
      <c r="O19" s="22" t="s">
        <v>184</v>
      </c>
      <c r="P19" s="22">
        <v>0.0022</v>
      </c>
      <c r="Q19" s="22"/>
      <c r="R19" s="22"/>
      <c r="S19" s="22"/>
      <c r="T19" s="22">
        <v>0.06</v>
      </c>
      <c r="U19" s="22"/>
      <c r="V19" s="22"/>
      <c r="W19" s="54"/>
      <c r="X19" s="54"/>
      <c r="Y19" s="54"/>
      <c r="Z19" s="54"/>
      <c r="AA19" s="65"/>
    </row>
    <row r="20" spans="1:27">
      <c r="A20" s="88"/>
      <c r="B20" s="93" t="s">
        <v>153</v>
      </c>
      <c r="C20" s="21"/>
      <c r="D20" s="22">
        <v>0.008</v>
      </c>
      <c r="E20" s="22"/>
      <c r="F20" s="22"/>
      <c r="G20" s="23"/>
      <c r="H20" s="23"/>
      <c r="I20" s="23"/>
      <c r="J20" s="22"/>
      <c r="K20" s="22"/>
      <c r="L20" s="22"/>
      <c r="M20" s="22"/>
      <c r="N20" s="22"/>
      <c r="O20" s="22"/>
      <c r="P20" s="22"/>
      <c r="Q20" s="22"/>
      <c r="R20" s="22">
        <v>0.048</v>
      </c>
      <c r="S20" s="22"/>
      <c r="T20" s="22"/>
      <c r="U20" s="22"/>
      <c r="V20" s="22"/>
      <c r="W20" s="54"/>
      <c r="X20" s="54"/>
      <c r="Y20" s="54"/>
      <c r="Z20" s="54"/>
      <c r="AA20" s="65"/>
    </row>
    <row r="21" spans="1:27">
      <c r="A21" s="88"/>
      <c r="B21" s="93" t="s">
        <v>68</v>
      </c>
      <c r="C21" s="21"/>
      <c r="D21" s="22"/>
      <c r="E21" s="22">
        <v>0.0014</v>
      </c>
      <c r="F21" s="22"/>
      <c r="G21" s="23"/>
      <c r="H21" s="23"/>
      <c r="I21" s="23"/>
      <c r="J21" s="22"/>
      <c r="K21" s="22"/>
      <c r="L21" s="22"/>
      <c r="M21" s="22"/>
      <c r="N21" s="22"/>
      <c r="O21" s="22"/>
      <c r="P21" s="22">
        <v>0.003333</v>
      </c>
      <c r="Q21" s="22"/>
      <c r="R21" s="22"/>
      <c r="S21" s="22"/>
      <c r="T21" s="22"/>
      <c r="U21" s="22">
        <v>0.042</v>
      </c>
      <c r="V21" s="22">
        <v>0.0198</v>
      </c>
      <c r="W21" s="54"/>
      <c r="X21" s="54"/>
      <c r="Y21" s="54"/>
      <c r="Z21" s="54"/>
      <c r="AA21" s="65"/>
    </row>
    <row r="22" spans="1:27">
      <c r="A22" s="88"/>
      <c r="B22" s="37" t="s">
        <v>113</v>
      </c>
      <c r="C22" s="21"/>
      <c r="D22" s="22"/>
      <c r="E22" s="22">
        <v>0.008</v>
      </c>
      <c r="F22" s="22"/>
      <c r="G22" s="23"/>
      <c r="H22" s="23"/>
      <c r="I22" s="23"/>
      <c r="J22" s="22"/>
      <c r="K22" s="22"/>
      <c r="L22" s="22">
        <v>0.0154</v>
      </c>
      <c r="M22" s="22"/>
      <c r="N22" s="22"/>
      <c r="O22" s="22"/>
      <c r="P22" s="22"/>
      <c r="Q22" s="22"/>
      <c r="R22" s="22"/>
      <c r="S22" s="22"/>
      <c r="T22" s="22"/>
      <c r="U22" s="22"/>
      <c r="V22" s="22">
        <v>0.015</v>
      </c>
      <c r="W22" s="54"/>
      <c r="X22" s="54"/>
      <c r="Y22" s="54"/>
      <c r="Z22" s="54"/>
      <c r="AA22" s="65"/>
    </row>
    <row r="23" spans="1:27">
      <c r="A23" s="88"/>
      <c r="B23" s="24" t="s">
        <v>36</v>
      </c>
      <c r="C23" s="21"/>
      <c r="D23" s="22"/>
      <c r="E23" s="22"/>
      <c r="F23" s="22"/>
      <c r="G23" s="23"/>
      <c r="H23" s="23"/>
      <c r="I23" s="23"/>
      <c r="J23" s="22"/>
      <c r="K23" s="22">
        <v>0.0504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54"/>
      <c r="X23" s="54"/>
      <c r="Y23" s="54"/>
      <c r="Z23" s="54"/>
      <c r="AA23" s="65"/>
    </row>
    <row r="24" ht="13.95" spans="1:27">
      <c r="A24" s="94"/>
      <c r="B24" s="39"/>
      <c r="C24" s="27"/>
      <c r="D24" s="28"/>
      <c r="E24" s="28"/>
      <c r="F24" s="28"/>
      <c r="G24" s="29"/>
      <c r="H24" s="29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5"/>
      <c r="Y24" s="55"/>
      <c r="Z24" s="55"/>
      <c r="AA24" s="65"/>
    </row>
    <row r="25" spans="1:27">
      <c r="A25" s="87" t="s">
        <v>38</v>
      </c>
      <c r="B25" s="15" t="s">
        <v>136</v>
      </c>
      <c r="C25" s="16">
        <v>0.032</v>
      </c>
      <c r="D25" s="17">
        <v>0.002</v>
      </c>
      <c r="E25" s="17"/>
      <c r="F25" s="17"/>
      <c r="G25" s="18"/>
      <c r="H25" s="18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53"/>
      <c r="X25" s="53"/>
      <c r="Y25" s="53">
        <v>150</v>
      </c>
      <c r="Z25" s="53"/>
      <c r="AA25" s="65"/>
    </row>
    <row r="26" spans="1:27">
      <c r="A26" s="88"/>
      <c r="B26" s="20" t="s">
        <v>29</v>
      </c>
      <c r="C26" s="21"/>
      <c r="D26" s="22"/>
      <c r="E26" s="22">
        <v>0.0072</v>
      </c>
      <c r="F26" s="22"/>
      <c r="G26" s="23">
        <v>0.0006</v>
      </c>
      <c r="H26" s="23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54"/>
      <c r="X26" s="54"/>
      <c r="Y26" s="54"/>
      <c r="Z26" s="54"/>
      <c r="AA26" s="65"/>
    </row>
    <row r="27" spans="1:27">
      <c r="A27" s="88"/>
      <c r="B27" s="95" t="s">
        <v>36</v>
      </c>
      <c r="C27" s="112"/>
      <c r="D27" s="113"/>
      <c r="E27" s="113"/>
      <c r="F27" s="113"/>
      <c r="G27" s="114"/>
      <c r="H27" s="114"/>
      <c r="I27" s="114"/>
      <c r="J27" s="32"/>
      <c r="K27" s="32">
        <v>0.0204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56"/>
      <c r="X27" s="56"/>
      <c r="Y27" s="56"/>
      <c r="Z27" s="56"/>
      <c r="AA27" s="65"/>
    </row>
    <row r="28" spans="1:27">
      <c r="A28" s="88"/>
      <c r="B28" s="95"/>
      <c r="C28" s="112"/>
      <c r="D28" s="113"/>
      <c r="E28" s="113"/>
      <c r="F28" s="113"/>
      <c r="G28" s="114"/>
      <c r="H28" s="114"/>
      <c r="I28" s="114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56"/>
      <c r="X28" s="56"/>
      <c r="Y28" s="56"/>
      <c r="Z28" s="56">
        <v>1</v>
      </c>
      <c r="AA28" s="65"/>
    </row>
    <row r="29" ht="13.95" spans="1:27">
      <c r="A29" s="94"/>
      <c r="B29" s="26"/>
      <c r="C29" s="27"/>
      <c r="D29" s="28"/>
      <c r="E29" s="28"/>
      <c r="F29" s="28"/>
      <c r="G29" s="29"/>
      <c r="H29" s="29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55"/>
      <c r="X29" s="55"/>
      <c r="Y29" s="55"/>
      <c r="Z29" s="55"/>
      <c r="AA29" s="66"/>
    </row>
    <row r="30" ht="15.6" spans="1:27">
      <c r="A30" s="40" t="s">
        <v>40</v>
      </c>
      <c r="B30" s="41"/>
      <c r="C30" s="16">
        <f t="shared" ref="C30:X30" si="0">SUM(C9:C29)</f>
        <v>0.1837</v>
      </c>
      <c r="D30" s="17">
        <f t="shared" si="0"/>
        <v>0.0211</v>
      </c>
      <c r="E30" s="17">
        <f t="shared" si="0"/>
        <v>0.0307</v>
      </c>
      <c r="F30" s="17">
        <f t="shared" si="0"/>
        <v>0.0164</v>
      </c>
      <c r="G30" s="18">
        <f t="shared" si="0"/>
        <v>0.0012</v>
      </c>
      <c r="H30" s="17">
        <f t="shared" si="0"/>
        <v>0.013</v>
      </c>
      <c r="I30" s="18">
        <f t="shared" si="0"/>
        <v>0.0045</v>
      </c>
      <c r="J30" s="17">
        <f t="shared" si="0"/>
        <v>0.0334</v>
      </c>
      <c r="K30" s="17">
        <f t="shared" si="0"/>
        <v>0.0708</v>
      </c>
      <c r="L30" s="17">
        <f t="shared" si="0"/>
        <v>0.0154</v>
      </c>
      <c r="M30" s="17">
        <f t="shared" si="0"/>
        <v>0.088</v>
      </c>
      <c r="N30" s="17">
        <f t="shared" si="0"/>
        <v>0.022</v>
      </c>
      <c r="O30" s="17">
        <f t="shared" si="0"/>
        <v>0.0113</v>
      </c>
      <c r="P30" s="17">
        <f t="shared" si="0"/>
        <v>0.007977</v>
      </c>
      <c r="Q30" s="17">
        <f t="shared" si="0"/>
        <v>0.185</v>
      </c>
      <c r="R30" s="17">
        <f t="shared" si="0"/>
        <v>0.048</v>
      </c>
      <c r="S30" s="17">
        <f t="shared" si="0"/>
        <v>0.049</v>
      </c>
      <c r="T30" s="17">
        <f t="shared" si="0"/>
        <v>0.06</v>
      </c>
      <c r="U30" s="17">
        <f t="shared" si="0"/>
        <v>0.042</v>
      </c>
      <c r="V30" s="17">
        <f t="shared" si="0"/>
        <v>0.0348</v>
      </c>
      <c r="W30" s="17">
        <f t="shared" si="0"/>
        <v>0.084</v>
      </c>
      <c r="X30" s="17">
        <f t="shared" si="0"/>
        <v>0.008</v>
      </c>
      <c r="Y30" s="17">
        <v>150</v>
      </c>
      <c r="Z30" s="53">
        <v>1</v>
      </c>
      <c r="AA30" s="15"/>
    </row>
    <row r="31" ht="15.6" hidden="1" spans="1:27">
      <c r="A31" s="42" t="s">
        <v>41</v>
      </c>
      <c r="B31" s="43"/>
      <c r="C31" s="21">
        <f>98*C30</f>
        <v>18.0026</v>
      </c>
      <c r="D31" s="21">
        <f t="shared" ref="D31:Z31" si="1">98*D30</f>
        <v>2.0678</v>
      </c>
      <c r="E31" s="21">
        <f t="shared" si="1"/>
        <v>3.0086</v>
      </c>
      <c r="F31" s="21">
        <f t="shared" si="1"/>
        <v>1.6072</v>
      </c>
      <c r="G31" s="21">
        <f t="shared" si="1"/>
        <v>0.1176</v>
      </c>
      <c r="H31" s="21">
        <f t="shared" si="1"/>
        <v>1.274</v>
      </c>
      <c r="I31" s="21">
        <f t="shared" si="1"/>
        <v>0.441</v>
      </c>
      <c r="J31" s="21">
        <f t="shared" si="1"/>
        <v>3.2732</v>
      </c>
      <c r="K31" s="21">
        <f t="shared" si="1"/>
        <v>6.9384</v>
      </c>
      <c r="L31" s="21">
        <f t="shared" si="1"/>
        <v>1.5092</v>
      </c>
      <c r="M31" s="21">
        <f t="shared" si="1"/>
        <v>8.624</v>
      </c>
      <c r="N31" s="21">
        <f t="shared" si="1"/>
        <v>2.156</v>
      </c>
      <c r="O31" s="21">
        <f t="shared" si="1"/>
        <v>1.1074</v>
      </c>
      <c r="P31" s="21">
        <f t="shared" si="1"/>
        <v>0.781746</v>
      </c>
      <c r="Q31" s="21">
        <f t="shared" si="1"/>
        <v>18.13</v>
      </c>
      <c r="R31" s="21">
        <f t="shared" si="1"/>
        <v>4.704</v>
      </c>
      <c r="S31" s="21">
        <f t="shared" si="1"/>
        <v>4.802</v>
      </c>
      <c r="T31" s="21">
        <f t="shared" si="1"/>
        <v>5.88</v>
      </c>
      <c r="U31" s="21">
        <f t="shared" si="1"/>
        <v>4.116</v>
      </c>
      <c r="V31" s="21">
        <f t="shared" si="1"/>
        <v>3.4104</v>
      </c>
      <c r="W31" s="21">
        <f t="shared" si="1"/>
        <v>8.232</v>
      </c>
      <c r="X31" s="21">
        <f>99*X30</f>
        <v>0.792</v>
      </c>
      <c r="Y31" s="21">
        <v>150</v>
      </c>
      <c r="Z31" s="22">
        <v>1</v>
      </c>
      <c r="AA31" s="119"/>
    </row>
    <row r="32" ht="15.6" spans="1:27">
      <c r="A32" s="42" t="s">
        <v>41</v>
      </c>
      <c r="B32" s="43"/>
      <c r="C32" s="96">
        <f t="shared" ref="C32:Y32" si="2">ROUND(C31,2)</f>
        <v>18</v>
      </c>
      <c r="D32" s="44">
        <f t="shared" si="2"/>
        <v>2.07</v>
      </c>
      <c r="E32" s="44">
        <f t="shared" si="2"/>
        <v>3.01</v>
      </c>
      <c r="F32" s="44">
        <f t="shared" si="2"/>
        <v>1.61</v>
      </c>
      <c r="G32" s="44">
        <f t="shared" si="2"/>
        <v>0.12</v>
      </c>
      <c r="H32" s="44">
        <f t="shared" si="2"/>
        <v>1.27</v>
      </c>
      <c r="I32" s="44">
        <f t="shared" si="2"/>
        <v>0.44</v>
      </c>
      <c r="J32" s="44">
        <f t="shared" si="2"/>
        <v>3.27</v>
      </c>
      <c r="K32" s="44">
        <f t="shared" si="2"/>
        <v>6.94</v>
      </c>
      <c r="L32" s="44">
        <f t="shared" si="2"/>
        <v>1.51</v>
      </c>
      <c r="M32" s="44">
        <f t="shared" si="2"/>
        <v>8.62</v>
      </c>
      <c r="N32" s="44">
        <f t="shared" si="2"/>
        <v>2.16</v>
      </c>
      <c r="O32" s="44">
        <f t="shared" si="2"/>
        <v>1.11</v>
      </c>
      <c r="P32" s="44">
        <f t="shared" si="2"/>
        <v>0.78</v>
      </c>
      <c r="Q32" s="44">
        <f t="shared" si="2"/>
        <v>18.13</v>
      </c>
      <c r="R32" s="44">
        <f t="shared" si="2"/>
        <v>4.7</v>
      </c>
      <c r="S32" s="44">
        <f t="shared" si="2"/>
        <v>4.8</v>
      </c>
      <c r="T32" s="44">
        <f t="shared" si="2"/>
        <v>5.88</v>
      </c>
      <c r="U32" s="44">
        <f t="shared" si="2"/>
        <v>4.12</v>
      </c>
      <c r="V32" s="44">
        <f t="shared" si="2"/>
        <v>3.41</v>
      </c>
      <c r="W32" s="44">
        <f t="shared" si="2"/>
        <v>8.23</v>
      </c>
      <c r="X32" s="44">
        <f t="shared" si="2"/>
        <v>0.79</v>
      </c>
      <c r="Y32" s="44">
        <v>150</v>
      </c>
      <c r="Z32" s="67">
        <f>ROUND(Z31,2)</f>
        <v>1</v>
      </c>
      <c r="AA32" s="119"/>
    </row>
    <row r="33" ht="15.6" spans="1:27">
      <c r="A33" s="42" t="s">
        <v>42</v>
      </c>
      <c r="B33" s="43"/>
      <c r="C33" s="44">
        <v>65</v>
      </c>
      <c r="D33" s="44">
        <v>730</v>
      </c>
      <c r="E33" s="44">
        <v>58</v>
      </c>
      <c r="F33" s="44">
        <v>129.52</v>
      </c>
      <c r="G33" s="44">
        <v>1400</v>
      </c>
      <c r="H33" s="44">
        <v>500</v>
      </c>
      <c r="I33" s="44">
        <v>180</v>
      </c>
      <c r="J33" s="44">
        <v>63.16</v>
      </c>
      <c r="K33" s="44">
        <v>40</v>
      </c>
      <c r="L33" s="44">
        <v>215</v>
      </c>
      <c r="M33" s="44">
        <v>33</v>
      </c>
      <c r="N33" s="44">
        <v>39</v>
      </c>
      <c r="O33" s="44">
        <v>60</v>
      </c>
      <c r="P33" s="44">
        <v>218.48</v>
      </c>
      <c r="Q33" s="44">
        <v>95</v>
      </c>
      <c r="R33" s="44">
        <v>95</v>
      </c>
      <c r="S33" s="44">
        <v>120</v>
      </c>
      <c r="T33" s="44">
        <v>600</v>
      </c>
      <c r="U33" s="44">
        <v>45</v>
      </c>
      <c r="V33" s="44">
        <v>100</v>
      </c>
      <c r="W33" s="44">
        <v>220</v>
      </c>
      <c r="X33" s="44">
        <v>320</v>
      </c>
      <c r="Y33" s="44">
        <v>10</v>
      </c>
      <c r="Z33" s="67">
        <v>12</v>
      </c>
      <c r="AA33" s="68"/>
    </row>
    <row r="34" ht="16.35" spans="1:27">
      <c r="A34" s="45" t="s">
        <v>43</v>
      </c>
      <c r="B34" s="46"/>
      <c r="C34" s="47">
        <f t="shared" ref="C34:AE34" si="3">C32*C33</f>
        <v>1170</v>
      </c>
      <c r="D34" s="47">
        <f t="shared" si="3"/>
        <v>1511.1</v>
      </c>
      <c r="E34" s="47">
        <f t="shared" si="3"/>
        <v>174.58</v>
      </c>
      <c r="F34" s="47">
        <f t="shared" si="3"/>
        <v>208.5272</v>
      </c>
      <c r="G34" s="47">
        <f t="shared" si="3"/>
        <v>168</v>
      </c>
      <c r="H34" s="47">
        <f t="shared" si="3"/>
        <v>635</v>
      </c>
      <c r="I34" s="47">
        <f t="shared" si="3"/>
        <v>79.2</v>
      </c>
      <c r="J34" s="47">
        <f t="shared" si="3"/>
        <v>206.5332</v>
      </c>
      <c r="K34" s="47">
        <f t="shared" si="3"/>
        <v>277.6</v>
      </c>
      <c r="L34" s="47">
        <f t="shared" si="3"/>
        <v>324.65</v>
      </c>
      <c r="M34" s="47">
        <f t="shared" si="3"/>
        <v>284.46</v>
      </c>
      <c r="N34" s="47">
        <f t="shared" si="3"/>
        <v>84.24</v>
      </c>
      <c r="O34" s="47">
        <f t="shared" si="3"/>
        <v>66.6</v>
      </c>
      <c r="P34" s="47">
        <f t="shared" si="3"/>
        <v>170.4144</v>
      </c>
      <c r="Q34" s="47">
        <f t="shared" si="3"/>
        <v>1722.35</v>
      </c>
      <c r="R34" s="47">
        <f t="shared" si="3"/>
        <v>446.5</v>
      </c>
      <c r="S34" s="47">
        <f t="shared" si="3"/>
        <v>576</v>
      </c>
      <c r="T34" s="47">
        <f t="shared" si="3"/>
        <v>3528</v>
      </c>
      <c r="U34" s="47">
        <f t="shared" si="3"/>
        <v>185.4</v>
      </c>
      <c r="V34" s="47">
        <f t="shared" si="3"/>
        <v>341</v>
      </c>
      <c r="W34" s="47">
        <f t="shared" si="3"/>
        <v>1810.6</v>
      </c>
      <c r="X34" s="47">
        <f t="shared" si="3"/>
        <v>252.8</v>
      </c>
      <c r="Y34" s="47">
        <f t="shared" si="3"/>
        <v>1500</v>
      </c>
      <c r="Z34" s="47">
        <f t="shared" si="3"/>
        <v>12</v>
      </c>
      <c r="AA34" s="69">
        <f>SUM(C34:Z34)</f>
        <v>15735.5548</v>
      </c>
    </row>
    <row r="35" ht="15.6" spans="1:27">
      <c r="A35" s="48"/>
      <c r="B35" s="48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>
        <f>AA34/AA2</f>
        <v>160.566885714286</v>
      </c>
    </row>
    <row r="36" customFormat="1" ht="27" customHeight="1" spans="2:15">
      <c r="B36" s="50" t="s">
        <v>71</v>
      </c>
      <c r="O36" s="51"/>
    </row>
    <row r="37" customFormat="1" ht="27" customHeight="1" spans="2:15">
      <c r="B37" s="50" t="s">
        <v>72</v>
      </c>
      <c r="O37" s="51"/>
    </row>
    <row r="38" customFormat="1" ht="27" customHeight="1" spans="2:2">
      <c r="B38" s="50" t="s">
        <v>73</v>
      </c>
    </row>
  </sheetData>
  <mergeCells count="39">
    <mergeCell ref="A1:AA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9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AB37"/>
  <sheetViews>
    <sheetView workbookViewId="0">
      <pane ySplit="7" topLeftCell="A17" activePane="bottomLeft" state="frozen"/>
      <selection/>
      <selection pane="bottomLeft" activeCell="S2" sqref="S2:S7"/>
    </sheetView>
  </sheetViews>
  <sheetFormatPr defaultColWidth="11.537037037037" defaultRowHeight="13.2"/>
  <cols>
    <col min="1" max="1" width="6.33333333333333" customWidth="1"/>
    <col min="2" max="2" width="22.7777777777778" customWidth="1"/>
    <col min="3" max="3" width="7.55555555555556" customWidth="1"/>
    <col min="4" max="4" width="7.22222222222222" customWidth="1"/>
    <col min="5" max="5" width="6.33333333333333" customWidth="1"/>
    <col min="6" max="6" width="6.22222222222222" customWidth="1"/>
    <col min="7" max="7" width="7" customWidth="1"/>
    <col min="8" max="9" width="6" customWidth="1"/>
    <col min="10" max="11" width="6.11111111111111" customWidth="1"/>
    <col min="12" max="12" width="6.44444444444444" customWidth="1"/>
    <col min="13" max="13" width="6.11111111111111" customWidth="1"/>
    <col min="14" max="14" width="6.33333333333333" customWidth="1"/>
    <col min="15" max="15" width="7" customWidth="1"/>
    <col min="16" max="17" width="5.33333333333333" customWidth="1"/>
    <col min="18" max="18" width="6.44444444444444" customWidth="1"/>
    <col min="19" max="19" width="6.22222222222222" customWidth="1"/>
    <col min="20" max="21" width="7.22222222222222" customWidth="1"/>
    <col min="22" max="22" width="6" customWidth="1"/>
    <col min="23" max="23" width="5.11111111111111" customWidth="1"/>
    <col min="24" max="24" width="5.44444444444444" customWidth="1"/>
    <col min="25" max="25" width="6.11111111111111" customWidth="1"/>
    <col min="26" max="26" width="5.22222222222222" customWidth="1"/>
    <col min="27" max="27" width="6" customWidth="1"/>
    <col min="28" max="28" width="8.11111111111111" customWidth="1"/>
  </cols>
  <sheetData>
    <row r="1" s="1" customFormat="1" ht="43" customHeight="1" spans="1:1">
      <c r="A1" s="1" t="s">
        <v>0</v>
      </c>
    </row>
    <row r="2" customHeight="1" spans="1:28">
      <c r="A2" s="70"/>
      <c r="B2" s="71" t="s">
        <v>185</v>
      </c>
      <c r="C2" s="72" t="s">
        <v>2</v>
      </c>
      <c r="D2" s="4" t="s">
        <v>3</v>
      </c>
      <c r="E2" s="4" t="s">
        <v>4</v>
      </c>
      <c r="F2" s="4" t="s">
        <v>79</v>
      </c>
      <c r="G2" s="4" t="s">
        <v>5</v>
      </c>
      <c r="H2" s="4" t="s">
        <v>104</v>
      </c>
      <c r="I2" s="4" t="s">
        <v>54</v>
      </c>
      <c r="J2" s="4" t="s">
        <v>8</v>
      </c>
      <c r="K2" s="4" t="s">
        <v>9</v>
      </c>
      <c r="L2" s="4" t="s">
        <v>147</v>
      </c>
      <c r="M2" s="4" t="s">
        <v>77</v>
      </c>
      <c r="N2" s="4" t="s">
        <v>20</v>
      </c>
      <c r="O2" s="4" t="s">
        <v>105</v>
      </c>
      <c r="P2" s="4" t="s">
        <v>13</v>
      </c>
      <c r="Q2" s="4" t="s">
        <v>14</v>
      </c>
      <c r="R2" s="4" t="s">
        <v>15</v>
      </c>
      <c r="S2" s="4" t="s">
        <v>12</v>
      </c>
      <c r="T2" s="4" t="s">
        <v>16</v>
      </c>
      <c r="U2" s="4" t="s">
        <v>186</v>
      </c>
      <c r="V2" s="4" t="s">
        <v>22</v>
      </c>
      <c r="W2" s="4" t="s">
        <v>96</v>
      </c>
      <c r="X2" s="4" t="s">
        <v>55</v>
      </c>
      <c r="Y2" s="4" t="s">
        <v>94</v>
      </c>
      <c r="Z2" s="4" t="s">
        <v>24</v>
      </c>
      <c r="AA2" s="4" t="s">
        <v>82</v>
      </c>
      <c r="AB2" s="58">
        <v>91</v>
      </c>
    </row>
    <row r="3" spans="1:28">
      <c r="A3" s="73"/>
      <c r="B3" s="74"/>
      <c r="C3" s="7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60"/>
    </row>
    <row r="4" spans="1:28">
      <c r="A4" s="73"/>
      <c r="B4" s="74"/>
      <c r="C4" s="7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60"/>
    </row>
    <row r="5" ht="12" customHeight="1" spans="1:28">
      <c r="A5" s="73"/>
      <c r="B5" s="74"/>
      <c r="C5" s="7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60"/>
    </row>
    <row r="6" spans="1:28">
      <c r="A6" s="73"/>
      <c r="B6" s="74"/>
      <c r="C6" s="7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60"/>
    </row>
    <row r="7" ht="28" customHeight="1" spans="1:28">
      <c r="A7" s="76"/>
      <c r="B7" s="77"/>
      <c r="C7" s="7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62"/>
    </row>
    <row r="8" ht="15" customHeight="1" spans="1:28">
      <c r="A8" s="79"/>
      <c r="B8" s="80"/>
      <c r="C8" s="81">
        <v>1</v>
      </c>
      <c r="D8" s="13">
        <v>2</v>
      </c>
      <c r="E8" s="13">
        <v>3</v>
      </c>
      <c r="F8" s="81">
        <v>4</v>
      </c>
      <c r="G8" s="13">
        <v>5</v>
      </c>
      <c r="H8" s="13">
        <v>6</v>
      </c>
      <c r="I8" s="81">
        <v>7</v>
      </c>
      <c r="J8" s="13">
        <v>8</v>
      </c>
      <c r="K8" s="13">
        <v>9</v>
      </c>
      <c r="L8" s="81">
        <v>10</v>
      </c>
      <c r="M8" s="13">
        <v>11</v>
      </c>
      <c r="N8" s="13">
        <v>12</v>
      </c>
      <c r="O8" s="81">
        <v>13</v>
      </c>
      <c r="P8" s="13">
        <v>14</v>
      </c>
      <c r="Q8" s="13">
        <v>15</v>
      </c>
      <c r="R8" s="81">
        <v>16</v>
      </c>
      <c r="S8" s="13">
        <v>17</v>
      </c>
      <c r="T8" s="13">
        <v>18</v>
      </c>
      <c r="U8" s="81">
        <v>19</v>
      </c>
      <c r="V8" s="13">
        <v>20</v>
      </c>
      <c r="W8" s="13">
        <v>21</v>
      </c>
      <c r="X8" s="81">
        <v>22</v>
      </c>
      <c r="Y8" s="13">
        <v>23</v>
      </c>
      <c r="Z8" s="13">
        <v>24</v>
      </c>
      <c r="AA8" s="81">
        <v>25</v>
      </c>
      <c r="AB8" s="63" t="s">
        <v>25</v>
      </c>
    </row>
    <row r="9" spans="1:28">
      <c r="A9" s="82" t="s">
        <v>26</v>
      </c>
      <c r="B9" s="15" t="s">
        <v>187</v>
      </c>
      <c r="C9" s="16">
        <v>0.1664</v>
      </c>
      <c r="D9" s="17"/>
      <c r="E9" s="17">
        <v>0.0063</v>
      </c>
      <c r="F9" s="17">
        <v>0.0264</v>
      </c>
      <c r="G9" s="18"/>
      <c r="H9" s="18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64" t="s">
        <v>122</v>
      </c>
    </row>
    <row r="10" spans="1:28">
      <c r="A10" s="83"/>
      <c r="B10" s="20" t="s">
        <v>109</v>
      </c>
      <c r="C10" s="21"/>
      <c r="D10" s="22"/>
      <c r="E10" s="22">
        <v>0.0094</v>
      </c>
      <c r="F10" s="22"/>
      <c r="G10" s="23">
        <v>0.00064</v>
      </c>
      <c r="H10" s="23">
        <v>0.0028</v>
      </c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65"/>
    </row>
    <row r="11" spans="1:28">
      <c r="A11" s="83"/>
      <c r="B11" s="24" t="s">
        <v>99</v>
      </c>
      <c r="C11" s="21"/>
      <c r="D11" s="22">
        <v>0.011233</v>
      </c>
      <c r="E11" s="22"/>
      <c r="F11" s="22"/>
      <c r="G11" s="23"/>
      <c r="H11" s="23"/>
      <c r="I11" s="23"/>
      <c r="J11" s="22">
        <v>0.03333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65"/>
    </row>
    <row r="12" spans="1:28">
      <c r="A12" s="83"/>
      <c r="B12" s="20"/>
      <c r="C12" s="21"/>
      <c r="D12" s="22"/>
      <c r="E12" s="22"/>
      <c r="F12" s="22"/>
      <c r="G12" s="23"/>
      <c r="H12" s="23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5"/>
    </row>
    <row r="13" ht="13.95" spans="1:28">
      <c r="A13" s="84"/>
      <c r="B13" s="26"/>
      <c r="C13" s="27"/>
      <c r="D13" s="28"/>
      <c r="E13" s="28"/>
      <c r="F13" s="28"/>
      <c r="G13" s="29"/>
      <c r="H13" s="29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65"/>
    </row>
    <row r="14" spans="1:28">
      <c r="A14" s="82" t="s">
        <v>30</v>
      </c>
      <c r="B14" s="15" t="s">
        <v>105</v>
      </c>
      <c r="C14" s="16"/>
      <c r="D14" s="17"/>
      <c r="E14" s="17"/>
      <c r="F14" s="17"/>
      <c r="G14" s="18"/>
      <c r="H14" s="18"/>
      <c r="I14" s="18"/>
      <c r="J14" s="17"/>
      <c r="K14" s="17"/>
      <c r="L14" s="17"/>
      <c r="M14" s="17"/>
      <c r="N14" s="17"/>
      <c r="O14" s="17">
        <v>0.1777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65"/>
    </row>
    <row r="15" spans="1:28">
      <c r="A15" s="83"/>
      <c r="B15" s="20"/>
      <c r="C15" s="21"/>
      <c r="D15" s="22"/>
      <c r="E15" s="22"/>
      <c r="F15" s="22"/>
      <c r="G15" s="23"/>
      <c r="H15" s="23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65"/>
    </row>
    <row r="16" spans="1:28">
      <c r="A16" s="83"/>
      <c r="B16" s="20"/>
      <c r="C16" s="21"/>
      <c r="D16" s="22"/>
      <c r="E16" s="22"/>
      <c r="F16" s="22"/>
      <c r="G16" s="23"/>
      <c r="H16" s="23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65"/>
    </row>
    <row r="17" ht="13.95" spans="1:28">
      <c r="A17" s="85"/>
      <c r="B17" s="86"/>
      <c r="C17" s="31"/>
      <c r="D17" s="32"/>
      <c r="E17" s="32"/>
      <c r="F17" s="32"/>
      <c r="G17" s="33"/>
      <c r="H17" s="33"/>
      <c r="I17" s="3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65"/>
    </row>
    <row r="18" ht="18" customHeight="1" spans="1:28">
      <c r="A18" s="87" t="s">
        <v>31</v>
      </c>
      <c r="B18" s="35" t="s">
        <v>88</v>
      </c>
      <c r="C18" s="16"/>
      <c r="D18" s="17"/>
      <c r="E18" s="17"/>
      <c r="F18" s="17"/>
      <c r="G18" s="18"/>
      <c r="H18" s="18"/>
      <c r="I18" s="18"/>
      <c r="J18" s="17"/>
      <c r="K18" s="17"/>
      <c r="L18" s="17"/>
      <c r="M18" s="17">
        <v>0.02333</v>
      </c>
      <c r="N18" s="17"/>
      <c r="O18" s="17"/>
      <c r="P18" s="17">
        <v>0.01016</v>
      </c>
      <c r="Q18" s="17">
        <v>0.01</v>
      </c>
      <c r="R18" s="17">
        <v>0.0023</v>
      </c>
      <c r="S18" s="17">
        <v>0.0774</v>
      </c>
      <c r="T18" s="17">
        <v>0.0794</v>
      </c>
      <c r="U18" s="17"/>
      <c r="V18" s="17"/>
      <c r="W18" s="17"/>
      <c r="X18" s="17"/>
      <c r="Y18" s="17"/>
      <c r="Z18" s="17"/>
      <c r="AA18" s="17"/>
      <c r="AB18" s="65"/>
    </row>
    <row r="19" ht="28" customHeight="1" spans="1:28">
      <c r="A19" s="88"/>
      <c r="B19" s="89" t="s">
        <v>188</v>
      </c>
      <c r="C19" s="90"/>
      <c r="D19" s="91"/>
      <c r="E19" s="91">
        <v>0.001</v>
      </c>
      <c r="F19" s="91"/>
      <c r="G19" s="92"/>
      <c r="H19" s="92"/>
      <c r="I19" s="92"/>
      <c r="J19" s="91"/>
      <c r="K19" s="91"/>
      <c r="L19" s="91">
        <v>0.05715</v>
      </c>
      <c r="M19" s="91"/>
      <c r="N19" s="91"/>
      <c r="O19" s="91"/>
      <c r="P19" s="91"/>
      <c r="Q19" s="91"/>
      <c r="R19" s="91">
        <v>0.0031</v>
      </c>
      <c r="S19" s="91"/>
      <c r="T19" s="91"/>
      <c r="U19" s="91"/>
      <c r="V19" s="91"/>
      <c r="W19" s="91"/>
      <c r="X19" s="91"/>
      <c r="Y19" s="91"/>
      <c r="Z19" s="91"/>
      <c r="AA19" s="91"/>
      <c r="AB19" s="65"/>
    </row>
    <row r="20" ht="14" customHeight="1" spans="1:28">
      <c r="A20" s="88"/>
      <c r="B20" s="93" t="s">
        <v>66</v>
      </c>
      <c r="C20" s="21"/>
      <c r="D20" s="22"/>
      <c r="E20" s="22"/>
      <c r="F20" s="22"/>
      <c r="G20" s="23"/>
      <c r="H20" s="23"/>
      <c r="I20" s="23"/>
      <c r="J20" s="22"/>
      <c r="K20" s="22"/>
      <c r="L20" s="22"/>
      <c r="M20" s="22"/>
      <c r="N20" s="22"/>
      <c r="O20" s="22"/>
      <c r="P20" s="22"/>
      <c r="Q20" s="22"/>
      <c r="R20" s="22">
        <v>0.0064</v>
      </c>
      <c r="S20" s="22"/>
      <c r="T20" s="22"/>
      <c r="U20" s="22">
        <v>0.0813</v>
      </c>
      <c r="V20" s="22">
        <v>0.0062</v>
      </c>
      <c r="W20" s="22"/>
      <c r="X20" s="22"/>
      <c r="Y20" s="22"/>
      <c r="Z20" s="22"/>
      <c r="AA20" s="22"/>
      <c r="AB20" s="65"/>
    </row>
    <row r="21" ht="13" customHeight="1" spans="1:28">
      <c r="A21" s="88"/>
      <c r="B21" s="93" t="s">
        <v>112</v>
      </c>
      <c r="C21" s="21">
        <v>0.0424</v>
      </c>
      <c r="D21" s="22">
        <v>0.0052</v>
      </c>
      <c r="E21" s="22"/>
      <c r="F21" s="22"/>
      <c r="G21" s="23"/>
      <c r="H21" s="23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>
        <v>0.1894</v>
      </c>
      <c r="T21" s="22"/>
      <c r="U21" s="22"/>
      <c r="V21" s="22"/>
      <c r="W21" s="22"/>
      <c r="X21" s="22"/>
      <c r="Y21" s="22"/>
      <c r="Z21" s="22"/>
      <c r="AA21" s="22"/>
      <c r="AB21" s="65"/>
    </row>
    <row r="22" ht="12" customHeight="1" spans="1:28">
      <c r="A22" s="88"/>
      <c r="B22" s="93" t="s">
        <v>35</v>
      </c>
      <c r="C22" s="21"/>
      <c r="D22" s="22"/>
      <c r="E22" s="22">
        <v>0.0073</v>
      </c>
      <c r="F22" s="22"/>
      <c r="G22" s="23"/>
      <c r="H22" s="23"/>
      <c r="I22" s="23"/>
      <c r="J22" s="22"/>
      <c r="K22" s="22"/>
      <c r="L22" s="22"/>
      <c r="M22" s="22"/>
      <c r="N22" s="22">
        <v>0.02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65"/>
    </row>
    <row r="23" spans="1:28">
      <c r="A23" s="88"/>
      <c r="B23" s="24" t="s">
        <v>36</v>
      </c>
      <c r="C23" s="21"/>
      <c r="D23" s="22"/>
      <c r="E23" s="22"/>
      <c r="F23" s="22"/>
      <c r="G23" s="23"/>
      <c r="H23" s="23"/>
      <c r="I23" s="23"/>
      <c r="J23" s="22"/>
      <c r="K23" s="22">
        <v>0.0519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65"/>
    </row>
    <row r="24" ht="13.95" spans="1:28">
      <c r="A24" s="94"/>
      <c r="B24" s="39"/>
      <c r="C24" s="27"/>
      <c r="D24" s="28"/>
      <c r="E24" s="28"/>
      <c r="F24" s="28"/>
      <c r="G24" s="29"/>
      <c r="H24" s="29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65"/>
    </row>
    <row r="25" spans="1:28">
      <c r="A25" s="88" t="s">
        <v>38</v>
      </c>
      <c r="B25" s="15" t="s">
        <v>189</v>
      </c>
      <c r="C25" s="21">
        <v>0.011</v>
      </c>
      <c r="D25" s="22"/>
      <c r="E25" s="22">
        <v>0.0101</v>
      </c>
      <c r="F25" s="22"/>
      <c r="G25" s="23"/>
      <c r="H25" s="23"/>
      <c r="I25" s="23"/>
      <c r="J25" s="22"/>
      <c r="K25" s="22"/>
      <c r="L25" s="22"/>
      <c r="M25" s="22"/>
      <c r="N25" s="22"/>
      <c r="O25" s="22"/>
      <c r="P25" s="22"/>
      <c r="Q25" s="22"/>
      <c r="R25" s="22">
        <v>0.002321</v>
      </c>
      <c r="S25" s="22"/>
      <c r="T25" s="22"/>
      <c r="U25" s="22"/>
      <c r="V25" s="22">
        <v>0.0443</v>
      </c>
      <c r="W25" s="22">
        <v>4</v>
      </c>
      <c r="X25" s="22"/>
      <c r="Y25" s="22">
        <v>0.029</v>
      </c>
      <c r="Z25" s="22"/>
      <c r="AA25" s="22">
        <v>10</v>
      </c>
      <c r="AB25" s="65"/>
    </row>
    <row r="26" spans="1:28">
      <c r="A26" s="88"/>
      <c r="B26" s="20" t="s">
        <v>70</v>
      </c>
      <c r="C26" s="21">
        <v>0.1648</v>
      </c>
      <c r="D26" s="22"/>
      <c r="E26" s="22">
        <v>0.007234</v>
      </c>
      <c r="F26" s="22"/>
      <c r="G26" s="23"/>
      <c r="H26" s="23"/>
      <c r="I26" s="23">
        <v>0.003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65"/>
    </row>
    <row r="27" spans="1:28">
      <c r="A27" s="88"/>
      <c r="B27" s="95"/>
      <c r="C27" s="31"/>
      <c r="D27" s="32"/>
      <c r="E27" s="32"/>
      <c r="F27" s="32"/>
      <c r="G27" s="33"/>
      <c r="H27" s="33"/>
      <c r="I27" s="33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65"/>
    </row>
    <row r="28" ht="13.95" spans="1:28">
      <c r="A28" s="88"/>
      <c r="B28" s="39"/>
      <c r="C28" s="31"/>
      <c r="D28" s="32"/>
      <c r="E28" s="32"/>
      <c r="F28" s="32"/>
      <c r="G28" s="33"/>
      <c r="H28" s="33"/>
      <c r="I28" s="3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>
        <v>1</v>
      </c>
      <c r="Y28" s="32"/>
      <c r="Z28" s="32">
        <v>1</v>
      </c>
      <c r="AA28" s="32"/>
      <c r="AB28" s="66"/>
    </row>
    <row r="29" ht="15.6" spans="1:28">
      <c r="A29" s="40" t="s">
        <v>40</v>
      </c>
      <c r="B29" s="41"/>
      <c r="C29" s="16">
        <f t="shared" ref="C29:N29" si="0">SUM(C9:C28)</f>
        <v>0.3846</v>
      </c>
      <c r="D29" s="17">
        <f t="shared" si="0"/>
        <v>0.016433</v>
      </c>
      <c r="E29" s="17">
        <f t="shared" si="0"/>
        <v>0.041334</v>
      </c>
      <c r="F29" s="17">
        <f t="shared" si="0"/>
        <v>0.0264</v>
      </c>
      <c r="G29" s="18">
        <f t="shared" si="0"/>
        <v>0.00064</v>
      </c>
      <c r="H29" s="18">
        <f t="shared" si="0"/>
        <v>0.0028</v>
      </c>
      <c r="I29" s="18">
        <f t="shared" si="0"/>
        <v>0.003</v>
      </c>
      <c r="J29" s="17">
        <f t="shared" si="0"/>
        <v>0.03333</v>
      </c>
      <c r="K29" s="17">
        <f t="shared" si="0"/>
        <v>0.0519</v>
      </c>
      <c r="L29" s="17">
        <f t="shared" si="0"/>
        <v>0.05715</v>
      </c>
      <c r="M29" s="17">
        <f t="shared" si="0"/>
        <v>0.02333</v>
      </c>
      <c r="N29" s="17">
        <f t="shared" si="0"/>
        <v>0.02</v>
      </c>
      <c r="O29" s="17">
        <f t="shared" ref="O29:AA29" si="1">SUM(O9:O28)</f>
        <v>0.1777</v>
      </c>
      <c r="P29" s="17">
        <f t="shared" si="1"/>
        <v>0.01016</v>
      </c>
      <c r="Q29" s="17">
        <f t="shared" si="1"/>
        <v>0.01</v>
      </c>
      <c r="R29" s="17">
        <f t="shared" si="1"/>
        <v>0.014121</v>
      </c>
      <c r="S29" s="17">
        <f t="shared" si="1"/>
        <v>0.2668</v>
      </c>
      <c r="T29" s="17">
        <f t="shared" si="1"/>
        <v>0.0794</v>
      </c>
      <c r="U29" s="17">
        <f t="shared" si="1"/>
        <v>0.0813</v>
      </c>
      <c r="V29" s="17">
        <f t="shared" si="1"/>
        <v>0.0505</v>
      </c>
      <c r="W29" s="17">
        <v>4</v>
      </c>
      <c r="X29" s="17">
        <v>1</v>
      </c>
      <c r="Y29" s="17">
        <f>SUM(Y9:Y28)</f>
        <v>0.029</v>
      </c>
      <c r="Z29" s="17">
        <v>1</v>
      </c>
      <c r="AA29" s="17">
        <f>SUM(AA9:AA28)</f>
        <v>10</v>
      </c>
      <c r="AB29" s="97"/>
    </row>
    <row r="30" ht="15.6" hidden="1" spans="1:28">
      <c r="A30" s="42" t="s">
        <v>41</v>
      </c>
      <c r="B30" s="43"/>
      <c r="C30" s="96">
        <f>91*C29</f>
        <v>34.9986</v>
      </c>
      <c r="D30" s="96">
        <f t="shared" ref="D30:AA30" si="2">91*D29</f>
        <v>1.495403</v>
      </c>
      <c r="E30" s="96">
        <f t="shared" si="2"/>
        <v>3.761394</v>
      </c>
      <c r="F30" s="96">
        <f t="shared" si="2"/>
        <v>2.4024</v>
      </c>
      <c r="G30" s="96">
        <f t="shared" si="2"/>
        <v>0.05824</v>
      </c>
      <c r="H30" s="96">
        <f t="shared" si="2"/>
        <v>0.2548</v>
      </c>
      <c r="I30" s="96">
        <f t="shared" si="2"/>
        <v>0.273</v>
      </c>
      <c r="J30" s="96">
        <f t="shared" si="2"/>
        <v>3.03303</v>
      </c>
      <c r="K30" s="96">
        <f t="shared" si="2"/>
        <v>4.7229</v>
      </c>
      <c r="L30" s="96">
        <f t="shared" si="2"/>
        <v>5.20065</v>
      </c>
      <c r="M30" s="96">
        <f t="shared" si="2"/>
        <v>2.12303</v>
      </c>
      <c r="N30" s="96">
        <f t="shared" si="2"/>
        <v>1.82</v>
      </c>
      <c r="O30" s="96">
        <f t="shared" si="2"/>
        <v>16.1707</v>
      </c>
      <c r="P30" s="96">
        <f t="shared" si="2"/>
        <v>0.92456</v>
      </c>
      <c r="Q30" s="96">
        <f t="shared" si="2"/>
        <v>0.91</v>
      </c>
      <c r="R30" s="96">
        <f t="shared" si="2"/>
        <v>1.285011</v>
      </c>
      <c r="S30" s="96">
        <f t="shared" si="2"/>
        <v>24.2788</v>
      </c>
      <c r="T30" s="96">
        <f t="shared" si="2"/>
        <v>7.2254</v>
      </c>
      <c r="U30" s="96">
        <f t="shared" si="2"/>
        <v>7.3983</v>
      </c>
      <c r="V30" s="96">
        <f t="shared" si="2"/>
        <v>4.5955</v>
      </c>
      <c r="W30" s="96">
        <v>4</v>
      </c>
      <c r="X30" s="96">
        <f>91*X29</f>
        <v>91</v>
      </c>
      <c r="Y30" s="96">
        <f>91*Y29</f>
        <v>2.639</v>
      </c>
      <c r="Z30" s="96">
        <f>91*Z29</f>
        <v>91</v>
      </c>
      <c r="AA30" s="96">
        <v>10</v>
      </c>
      <c r="AB30" s="98"/>
    </row>
    <row r="31" ht="15.6" spans="1:28">
      <c r="A31" s="42" t="s">
        <v>41</v>
      </c>
      <c r="B31" s="43"/>
      <c r="C31" s="96">
        <f t="shared" ref="C31:W31" si="3">ROUND(C30,2)</f>
        <v>35</v>
      </c>
      <c r="D31" s="44">
        <f t="shared" si="3"/>
        <v>1.5</v>
      </c>
      <c r="E31" s="44">
        <f t="shared" si="3"/>
        <v>3.76</v>
      </c>
      <c r="F31" s="44">
        <f t="shared" si="3"/>
        <v>2.4</v>
      </c>
      <c r="G31" s="44">
        <f t="shared" si="3"/>
        <v>0.06</v>
      </c>
      <c r="H31" s="44">
        <f t="shared" si="3"/>
        <v>0.25</v>
      </c>
      <c r="I31" s="44">
        <f t="shared" si="3"/>
        <v>0.27</v>
      </c>
      <c r="J31" s="44">
        <f t="shared" si="3"/>
        <v>3.03</v>
      </c>
      <c r="K31" s="44">
        <f t="shared" si="3"/>
        <v>4.72</v>
      </c>
      <c r="L31" s="44">
        <f t="shared" si="3"/>
        <v>5.2</v>
      </c>
      <c r="M31" s="44">
        <f t="shared" si="3"/>
        <v>2.12</v>
      </c>
      <c r="N31" s="44">
        <f t="shared" si="3"/>
        <v>1.82</v>
      </c>
      <c r="O31" s="44">
        <f t="shared" si="3"/>
        <v>16.17</v>
      </c>
      <c r="P31" s="44">
        <f t="shared" si="3"/>
        <v>0.92</v>
      </c>
      <c r="Q31" s="44">
        <f t="shared" si="3"/>
        <v>0.91</v>
      </c>
      <c r="R31" s="44">
        <f t="shared" si="3"/>
        <v>1.29</v>
      </c>
      <c r="S31" s="44">
        <f t="shared" si="3"/>
        <v>24.28</v>
      </c>
      <c r="T31" s="44">
        <f t="shared" si="3"/>
        <v>7.23</v>
      </c>
      <c r="U31" s="44">
        <f t="shared" si="3"/>
        <v>7.4</v>
      </c>
      <c r="V31" s="44">
        <f t="shared" si="3"/>
        <v>4.6</v>
      </c>
      <c r="W31" s="44">
        <v>4</v>
      </c>
      <c r="X31" s="44">
        <v>1</v>
      </c>
      <c r="Y31" s="44">
        <f>ROUND(Y30,2)</f>
        <v>2.64</v>
      </c>
      <c r="Z31" s="44">
        <v>1</v>
      </c>
      <c r="AA31" s="44">
        <f>ROUND(AA30,2)</f>
        <v>10</v>
      </c>
      <c r="AB31" s="99"/>
    </row>
    <row r="32" ht="15.6" spans="1:28">
      <c r="A32" s="42" t="s">
        <v>42</v>
      </c>
      <c r="B32" s="43"/>
      <c r="C32" s="44">
        <v>65</v>
      </c>
      <c r="D32" s="44">
        <v>730</v>
      </c>
      <c r="E32" s="44">
        <v>58</v>
      </c>
      <c r="F32" s="44">
        <v>60</v>
      </c>
      <c r="G32" s="44">
        <v>1400</v>
      </c>
      <c r="H32" s="44">
        <v>180</v>
      </c>
      <c r="I32" s="44">
        <v>750</v>
      </c>
      <c r="J32" s="44">
        <v>63.16</v>
      </c>
      <c r="K32" s="44">
        <v>40</v>
      </c>
      <c r="L32" s="44">
        <v>120</v>
      </c>
      <c r="M32" s="44">
        <v>165</v>
      </c>
      <c r="N32" s="44">
        <v>199.6</v>
      </c>
      <c r="O32" s="44">
        <v>95</v>
      </c>
      <c r="P32" s="44">
        <v>39</v>
      </c>
      <c r="Q32" s="44">
        <v>60</v>
      </c>
      <c r="R32" s="44">
        <v>218.48</v>
      </c>
      <c r="S32" s="44">
        <v>33</v>
      </c>
      <c r="T32" s="44">
        <v>220</v>
      </c>
      <c r="U32" s="44">
        <v>220</v>
      </c>
      <c r="V32" s="44">
        <v>71</v>
      </c>
      <c r="W32" s="44">
        <v>1.9</v>
      </c>
      <c r="X32" s="44">
        <v>16</v>
      </c>
      <c r="Y32" s="44">
        <v>220</v>
      </c>
      <c r="Z32" s="44">
        <v>12</v>
      </c>
      <c r="AA32" s="44">
        <v>10</v>
      </c>
      <c r="AB32" s="99"/>
    </row>
    <row r="33" ht="16.35" spans="1:28">
      <c r="A33" s="45" t="s">
        <v>43</v>
      </c>
      <c r="B33" s="46"/>
      <c r="C33" s="47">
        <f>C32*C31</f>
        <v>2275</v>
      </c>
      <c r="D33" s="47">
        <f t="shared" ref="D33:AC33" si="4">D32*D31</f>
        <v>1095</v>
      </c>
      <c r="E33" s="47">
        <f t="shared" si="4"/>
        <v>218.08</v>
      </c>
      <c r="F33" s="47">
        <f t="shared" si="4"/>
        <v>144</v>
      </c>
      <c r="G33" s="47">
        <f t="shared" si="4"/>
        <v>84</v>
      </c>
      <c r="H33" s="47">
        <f t="shared" si="4"/>
        <v>45</v>
      </c>
      <c r="I33" s="47">
        <f t="shared" si="4"/>
        <v>202.5</v>
      </c>
      <c r="J33" s="47">
        <f t="shared" si="4"/>
        <v>191.3748</v>
      </c>
      <c r="K33" s="47">
        <f t="shared" si="4"/>
        <v>188.8</v>
      </c>
      <c r="L33" s="47">
        <f t="shared" si="4"/>
        <v>624</v>
      </c>
      <c r="M33" s="47">
        <f t="shared" si="4"/>
        <v>349.8</v>
      </c>
      <c r="N33" s="47">
        <f t="shared" si="4"/>
        <v>363.272</v>
      </c>
      <c r="O33" s="47">
        <f t="shared" si="4"/>
        <v>1536.15</v>
      </c>
      <c r="P33" s="47">
        <f t="shared" si="4"/>
        <v>35.88</v>
      </c>
      <c r="Q33" s="47">
        <f t="shared" si="4"/>
        <v>54.6</v>
      </c>
      <c r="R33" s="47">
        <f t="shared" si="4"/>
        <v>281.8392</v>
      </c>
      <c r="S33" s="47">
        <f t="shared" si="4"/>
        <v>801.24</v>
      </c>
      <c r="T33" s="47">
        <f t="shared" si="4"/>
        <v>1590.6</v>
      </c>
      <c r="U33" s="47">
        <f t="shared" si="4"/>
        <v>1628</v>
      </c>
      <c r="V33" s="47">
        <f t="shared" si="4"/>
        <v>326.6</v>
      </c>
      <c r="W33" s="47">
        <f t="shared" si="4"/>
        <v>7.6</v>
      </c>
      <c r="X33" s="47">
        <f t="shared" si="4"/>
        <v>16</v>
      </c>
      <c r="Y33" s="47">
        <f t="shared" si="4"/>
        <v>580.8</v>
      </c>
      <c r="Z33" s="47">
        <f t="shared" si="4"/>
        <v>12</v>
      </c>
      <c r="AA33" s="47">
        <f t="shared" si="4"/>
        <v>100</v>
      </c>
      <c r="AB33" s="47">
        <f>SUM(C33:AA33)</f>
        <v>12752.136</v>
      </c>
    </row>
    <row r="34" ht="15.6" spans="1:28">
      <c r="A34" s="48"/>
      <c r="B34" s="48"/>
      <c r="C34" s="51"/>
      <c r="D34" s="51"/>
      <c r="E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>
        <f>AB33/AB2</f>
        <v>140.133362637363</v>
      </c>
    </row>
    <row r="35" customFormat="1" ht="27" customHeight="1" spans="2:13">
      <c r="B35" s="50" t="s">
        <v>44</v>
      </c>
      <c r="M35" s="51"/>
    </row>
    <row r="36" customFormat="1" ht="27" customHeight="1" spans="2:13">
      <c r="B36" s="50" t="s">
        <v>45</v>
      </c>
      <c r="M36" s="51"/>
    </row>
    <row r="37" customFormat="1" ht="27" customHeight="1" spans="2:2">
      <c r="B37" s="50" t="s">
        <v>46</v>
      </c>
    </row>
  </sheetData>
  <mergeCells count="40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4"/>
    <mergeCell ref="A25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8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AC36"/>
  <sheetViews>
    <sheetView tabSelected="1" workbookViewId="0">
      <pane ySplit="7" topLeftCell="A17" activePane="bottomLeft" state="frozen"/>
      <selection/>
      <selection pane="bottomLeft" activeCell="F17" sqref="F17"/>
    </sheetView>
  </sheetViews>
  <sheetFormatPr defaultColWidth="11.537037037037" defaultRowHeight="13.2"/>
  <cols>
    <col min="1" max="1" width="6.33333333333333" customWidth="1"/>
    <col min="2" max="2" width="23.8888888888889" customWidth="1"/>
    <col min="3" max="3" width="6.44444444444444" customWidth="1"/>
    <col min="4" max="4" width="7.44444444444444" customWidth="1"/>
    <col min="5" max="6" width="6.11111111111111" customWidth="1"/>
    <col min="7" max="7" width="7" customWidth="1"/>
    <col min="8" max="8" width="6.55555555555556" customWidth="1"/>
    <col min="9" max="9" width="6.66666666666667" customWidth="1"/>
    <col min="10" max="10" width="6.55555555555556" customWidth="1"/>
    <col min="11" max="11" width="6.22222222222222" customWidth="1"/>
    <col min="12" max="12" width="7" customWidth="1"/>
    <col min="13" max="13" width="5.88888888888889" customWidth="1"/>
    <col min="14" max="14" width="6.77777777777778" customWidth="1"/>
    <col min="15" max="16" width="5.77777777777778" customWidth="1"/>
    <col min="17" max="17" width="6.55555555555556" customWidth="1"/>
    <col min="18" max="18" width="7.22222222222222" customWidth="1"/>
    <col min="19" max="19" width="6" customWidth="1"/>
    <col min="20" max="20" width="6.11111111111111" customWidth="1"/>
    <col min="21" max="22" width="6.33333333333333" customWidth="1"/>
    <col min="23" max="23" width="6" customWidth="1"/>
    <col min="24" max="24" width="5.33333333333333" customWidth="1"/>
    <col min="25" max="25" width="5.22222222222222" customWidth="1"/>
    <col min="26" max="26" width="6.33333333333333" customWidth="1"/>
    <col min="27" max="27" width="5" customWidth="1"/>
    <col min="28" max="28" width="6.22222222222222" customWidth="1"/>
    <col min="29" max="29" width="8.33333333333333" customWidth="1"/>
  </cols>
  <sheetData>
    <row r="1" s="1" customFormat="1" ht="43" customHeight="1" spans="1:1">
      <c r="A1" s="1" t="s">
        <v>0</v>
      </c>
    </row>
    <row r="2" customHeight="1" spans="1:29">
      <c r="A2" s="2"/>
      <c r="B2" s="3" t="s">
        <v>190</v>
      </c>
      <c r="C2" s="4" t="s">
        <v>2</v>
      </c>
      <c r="D2" s="4" t="s">
        <v>3</v>
      </c>
      <c r="E2" s="4" t="s">
        <v>4</v>
      </c>
      <c r="F2" s="4" t="s">
        <v>79</v>
      </c>
      <c r="G2" s="4" t="s">
        <v>5</v>
      </c>
      <c r="H2" s="4" t="s">
        <v>139</v>
      </c>
      <c r="I2" s="4" t="s">
        <v>118</v>
      </c>
      <c r="J2" s="4" t="s">
        <v>8</v>
      </c>
      <c r="K2" s="4" t="s">
        <v>9</v>
      </c>
      <c r="L2" s="4" t="s">
        <v>58</v>
      </c>
      <c r="M2" s="4" t="s">
        <v>21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50</v>
      </c>
      <c r="S2" s="4" t="s">
        <v>49</v>
      </c>
      <c r="T2" s="4" t="s">
        <v>106</v>
      </c>
      <c r="U2" s="4" t="s">
        <v>83</v>
      </c>
      <c r="V2" s="4" t="s">
        <v>51</v>
      </c>
      <c r="W2" s="4" t="s">
        <v>56</v>
      </c>
      <c r="X2" s="4" t="s">
        <v>22</v>
      </c>
      <c r="Y2" s="4" t="s">
        <v>24</v>
      </c>
      <c r="Z2" s="4" t="s">
        <v>23</v>
      </c>
      <c r="AA2" s="4" t="s">
        <v>108</v>
      </c>
      <c r="AB2" s="57" t="s">
        <v>53</v>
      </c>
      <c r="AC2" s="58">
        <v>87</v>
      </c>
    </row>
    <row r="3" spans="1:29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59"/>
      <c r="AC3" s="60"/>
    </row>
    <row r="4" spans="1:29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59"/>
      <c r="AC4" s="60"/>
    </row>
    <row r="5" ht="12" customHeight="1" spans="1:29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59"/>
      <c r="AC5" s="60"/>
    </row>
    <row r="6" spans="1:29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9"/>
      <c r="AC6" s="60"/>
    </row>
    <row r="7" ht="28" customHeight="1" spans="1:29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61"/>
      <c r="AC7" s="62"/>
    </row>
    <row r="8" ht="16" customHeight="1" spans="1:29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13">
        <v>25</v>
      </c>
      <c r="AB8" s="13">
        <v>26</v>
      </c>
      <c r="AC8" s="63" t="s">
        <v>25</v>
      </c>
    </row>
    <row r="9" spans="1:29">
      <c r="A9" s="14" t="s">
        <v>26</v>
      </c>
      <c r="B9" s="15" t="s">
        <v>121</v>
      </c>
      <c r="C9" s="16"/>
      <c r="D9" s="17">
        <v>0.0082</v>
      </c>
      <c r="E9" s="17">
        <v>0.0071</v>
      </c>
      <c r="F9" s="17">
        <v>0.0464</v>
      </c>
      <c r="G9" s="18"/>
      <c r="H9" s="18"/>
      <c r="I9" s="17">
        <v>0.01437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53"/>
      <c r="V9" s="53"/>
      <c r="W9" s="53"/>
      <c r="X9" s="53"/>
      <c r="Y9" s="53"/>
      <c r="Z9" s="53"/>
      <c r="AA9" s="53"/>
      <c r="AB9" s="53"/>
      <c r="AC9" s="64" t="s">
        <v>61</v>
      </c>
    </row>
    <row r="10" spans="1:29">
      <c r="A10" s="19"/>
      <c r="B10" s="20" t="s">
        <v>29</v>
      </c>
      <c r="C10" s="21"/>
      <c r="D10" s="22"/>
      <c r="E10" s="22">
        <v>0.009444</v>
      </c>
      <c r="F10" s="22"/>
      <c r="G10" s="23">
        <v>0.00066</v>
      </c>
      <c r="H10" s="2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54"/>
      <c r="V10" s="54"/>
      <c r="W10" s="54"/>
      <c r="X10" s="54"/>
      <c r="Y10" s="54"/>
      <c r="Z10" s="54"/>
      <c r="AA10" s="54"/>
      <c r="AB10" s="54"/>
      <c r="AC10" s="65"/>
    </row>
    <row r="11" spans="1:29">
      <c r="A11" s="19"/>
      <c r="B11" s="24" t="s">
        <v>99</v>
      </c>
      <c r="C11" s="21"/>
      <c r="D11" s="22">
        <v>0.011</v>
      </c>
      <c r="E11" s="22"/>
      <c r="F11" s="22"/>
      <c r="G11" s="23"/>
      <c r="H11" s="23"/>
      <c r="I11" s="22"/>
      <c r="J11" s="22">
        <v>0.032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54"/>
      <c r="V11" s="54"/>
      <c r="W11" s="54"/>
      <c r="X11" s="54"/>
      <c r="Y11" s="54"/>
      <c r="Z11" s="54"/>
      <c r="AA11" s="54"/>
      <c r="AB11" s="54"/>
      <c r="AC11" s="65"/>
    </row>
    <row r="12" spans="1:29">
      <c r="A12" s="19"/>
      <c r="B12" s="20"/>
      <c r="C12" s="21"/>
      <c r="D12" s="22"/>
      <c r="E12" s="22"/>
      <c r="F12" s="22"/>
      <c r="G12" s="23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4"/>
      <c r="V12" s="54"/>
      <c r="W12" s="54"/>
      <c r="X12" s="54"/>
      <c r="Y12" s="54"/>
      <c r="Z12" s="54"/>
      <c r="AA12" s="54"/>
      <c r="AB12" s="54"/>
      <c r="AC12" s="65"/>
    </row>
    <row r="13" spans="1:29">
      <c r="A13" s="25"/>
      <c r="B13" s="26"/>
      <c r="C13" s="27"/>
      <c r="D13" s="28"/>
      <c r="E13" s="28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55"/>
      <c r="V13" s="55"/>
      <c r="W13" s="55"/>
      <c r="X13" s="55"/>
      <c r="Y13" s="55"/>
      <c r="Z13" s="55"/>
      <c r="AA13" s="55"/>
      <c r="AB13" s="55"/>
      <c r="AC13" s="65"/>
    </row>
    <row r="14" spans="1:29">
      <c r="A14" s="14" t="s">
        <v>30</v>
      </c>
      <c r="B14" s="15" t="s">
        <v>58</v>
      </c>
      <c r="C14" s="16"/>
      <c r="D14" s="17"/>
      <c r="E14" s="17"/>
      <c r="F14" s="17"/>
      <c r="G14" s="18"/>
      <c r="H14" s="18"/>
      <c r="I14" s="17"/>
      <c r="J14" s="17"/>
      <c r="K14" s="17"/>
      <c r="L14" s="17">
        <v>0.145</v>
      </c>
      <c r="M14" s="17"/>
      <c r="N14" s="17"/>
      <c r="O14" s="17"/>
      <c r="P14" s="17"/>
      <c r="Q14" s="17"/>
      <c r="R14" s="17"/>
      <c r="S14" s="17"/>
      <c r="T14" s="17"/>
      <c r="U14" s="53"/>
      <c r="V14" s="53"/>
      <c r="W14" s="53"/>
      <c r="X14" s="53"/>
      <c r="Y14" s="53"/>
      <c r="Z14" s="53"/>
      <c r="AA14" s="53"/>
      <c r="AB14" s="53"/>
      <c r="AC14" s="65"/>
    </row>
    <row r="15" spans="1:29">
      <c r="A15" s="19"/>
      <c r="B15" s="20"/>
      <c r="C15" s="21"/>
      <c r="D15" s="22"/>
      <c r="E15" s="22"/>
      <c r="F15" s="22"/>
      <c r="G15" s="23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54"/>
      <c r="V15" s="54"/>
      <c r="W15" s="54"/>
      <c r="X15" s="54"/>
      <c r="Y15" s="54"/>
      <c r="Z15" s="54"/>
      <c r="AA15" s="54"/>
      <c r="AB15" s="54"/>
      <c r="AC15" s="65"/>
    </row>
    <row r="16" spans="1:29">
      <c r="A16" s="19"/>
      <c r="B16" s="20"/>
      <c r="C16" s="21"/>
      <c r="D16" s="22"/>
      <c r="E16" s="22"/>
      <c r="F16" s="22"/>
      <c r="G16" s="23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54"/>
      <c r="V16" s="54"/>
      <c r="W16" s="54"/>
      <c r="X16" s="54"/>
      <c r="Y16" s="54"/>
      <c r="Z16" s="54"/>
      <c r="AA16" s="54"/>
      <c r="AB16" s="54"/>
      <c r="AC16" s="65"/>
    </row>
    <row r="17" spans="1:29">
      <c r="A17" s="30"/>
      <c r="B17" s="26"/>
      <c r="C17" s="31"/>
      <c r="D17" s="32"/>
      <c r="E17" s="32"/>
      <c r="F17" s="32"/>
      <c r="G17" s="33"/>
      <c r="H17" s="33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6"/>
      <c r="V17" s="56"/>
      <c r="W17" s="56"/>
      <c r="X17" s="56"/>
      <c r="Y17" s="56"/>
      <c r="Z17" s="56"/>
      <c r="AA17" s="56"/>
      <c r="AB17" s="56"/>
      <c r="AC17" s="65"/>
    </row>
    <row r="18" spans="1:29">
      <c r="A18" s="34" t="s">
        <v>31</v>
      </c>
      <c r="B18" s="35" t="s">
        <v>191</v>
      </c>
      <c r="C18" s="16"/>
      <c r="D18" s="17"/>
      <c r="E18" s="17">
        <v>0.001</v>
      </c>
      <c r="F18" s="17"/>
      <c r="G18" s="18"/>
      <c r="H18" s="18">
        <v>0.05</v>
      </c>
      <c r="I18" s="17"/>
      <c r="J18" s="17"/>
      <c r="K18" s="17"/>
      <c r="L18" s="17"/>
      <c r="M18" s="17"/>
      <c r="N18" s="17">
        <v>0.07</v>
      </c>
      <c r="O18" s="17">
        <v>0.01</v>
      </c>
      <c r="P18" s="17">
        <v>0.0096</v>
      </c>
      <c r="Q18" s="17">
        <v>0.0023</v>
      </c>
      <c r="R18" s="17">
        <v>0.0783</v>
      </c>
      <c r="S18" s="17"/>
      <c r="T18" s="17">
        <v>0.0075</v>
      </c>
      <c r="U18" s="53"/>
      <c r="V18" s="53"/>
      <c r="W18" s="53">
        <v>0.04</v>
      </c>
      <c r="X18" s="53"/>
      <c r="Y18" s="53"/>
      <c r="Z18" s="53"/>
      <c r="AA18" s="53"/>
      <c r="AB18" s="53"/>
      <c r="AC18" s="65"/>
    </row>
    <row r="19" spans="1:29">
      <c r="A19" s="36"/>
      <c r="B19" s="37" t="s">
        <v>192</v>
      </c>
      <c r="C19" s="21"/>
      <c r="D19" s="22">
        <v>0.0073</v>
      </c>
      <c r="E19" s="22"/>
      <c r="F19" s="22"/>
      <c r="G19" s="23"/>
      <c r="H19" s="23"/>
      <c r="I19" s="22"/>
      <c r="J19" s="22"/>
      <c r="K19" s="22"/>
      <c r="L19" s="22"/>
      <c r="M19" s="22"/>
      <c r="N19" s="22"/>
      <c r="O19" s="22">
        <v>0.01</v>
      </c>
      <c r="P19" s="22">
        <v>0.00552</v>
      </c>
      <c r="Q19" s="22">
        <v>0.0033</v>
      </c>
      <c r="R19" s="22">
        <v>0.0823</v>
      </c>
      <c r="S19" s="22">
        <v>0.044</v>
      </c>
      <c r="T19" s="22">
        <v>0.0032</v>
      </c>
      <c r="U19" s="54"/>
      <c r="V19" s="54"/>
      <c r="W19" s="54"/>
      <c r="X19" s="54">
        <v>0.003</v>
      </c>
      <c r="Y19" s="54"/>
      <c r="Z19" s="54"/>
      <c r="AA19" s="54"/>
      <c r="AB19" s="54"/>
      <c r="AC19" s="65"/>
    </row>
    <row r="20" spans="1:29">
      <c r="A20" s="36"/>
      <c r="B20" s="37" t="s">
        <v>113</v>
      </c>
      <c r="C20" s="21"/>
      <c r="D20" s="22"/>
      <c r="E20" s="22">
        <v>0.0076</v>
      </c>
      <c r="F20" s="22"/>
      <c r="G20" s="23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54">
        <v>0.0154</v>
      </c>
      <c r="V20" s="54">
        <v>0.0154</v>
      </c>
      <c r="W20" s="54"/>
      <c r="X20" s="54"/>
      <c r="Y20" s="54"/>
      <c r="Z20" s="54"/>
      <c r="AA20" s="54"/>
      <c r="AB20" s="54"/>
      <c r="AC20" s="65"/>
    </row>
    <row r="21" spans="1:29">
      <c r="A21" s="36"/>
      <c r="B21" s="24" t="s">
        <v>36</v>
      </c>
      <c r="C21" s="21"/>
      <c r="D21" s="22"/>
      <c r="E21" s="22" t="s">
        <v>37</v>
      </c>
      <c r="F21" s="22"/>
      <c r="G21" s="23"/>
      <c r="H21" s="23"/>
      <c r="I21" s="22"/>
      <c r="J21" s="22"/>
      <c r="K21" s="22">
        <v>0.05094339</v>
      </c>
      <c r="L21" s="22"/>
      <c r="M21" s="22"/>
      <c r="N21" s="22"/>
      <c r="O21" s="22"/>
      <c r="P21" s="22"/>
      <c r="Q21" s="22"/>
      <c r="R21" s="22"/>
      <c r="S21" s="22"/>
      <c r="T21" s="22"/>
      <c r="U21" s="54"/>
      <c r="V21" s="54"/>
      <c r="W21" s="54"/>
      <c r="X21" s="54"/>
      <c r="Y21" s="54"/>
      <c r="Z21" s="54"/>
      <c r="AA21" s="54"/>
      <c r="AB21" s="54"/>
      <c r="AC21" s="65"/>
    </row>
    <row r="22" spans="1:29">
      <c r="A22" s="38"/>
      <c r="B22" s="39"/>
      <c r="C22" s="27"/>
      <c r="D22" s="28"/>
      <c r="E22" s="28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55"/>
      <c r="V22" s="55"/>
      <c r="W22" s="55"/>
      <c r="X22" s="55"/>
      <c r="Y22" s="55"/>
      <c r="Z22" s="55"/>
      <c r="AA22" s="55"/>
      <c r="AB22" s="55"/>
      <c r="AC22" s="65"/>
    </row>
    <row r="23" spans="1:29">
      <c r="A23" s="34" t="s">
        <v>38</v>
      </c>
      <c r="B23" s="15" t="s">
        <v>39</v>
      </c>
      <c r="C23" s="16">
        <v>0.1494</v>
      </c>
      <c r="D23" s="17"/>
      <c r="E23" s="17">
        <v>0.0061</v>
      </c>
      <c r="F23" s="17"/>
      <c r="G23" s="18"/>
      <c r="H23" s="18"/>
      <c r="I23" s="17"/>
      <c r="J23" s="17"/>
      <c r="K23" s="17"/>
      <c r="L23" s="17"/>
      <c r="M23" s="17">
        <v>0.025</v>
      </c>
      <c r="N23" s="17"/>
      <c r="O23" s="17"/>
      <c r="P23" s="17"/>
      <c r="Q23" s="17"/>
      <c r="R23" s="17"/>
      <c r="S23" s="17"/>
      <c r="T23" s="17"/>
      <c r="U23" s="53"/>
      <c r="V23" s="53"/>
      <c r="W23" s="53"/>
      <c r="X23" s="53"/>
      <c r="Y23" s="53"/>
      <c r="Z23" s="53"/>
      <c r="AA23" s="53"/>
      <c r="AB23" s="53"/>
      <c r="AC23" s="65"/>
    </row>
    <row r="24" spans="1:29">
      <c r="A24" s="36"/>
      <c r="B24" s="20" t="s">
        <v>29</v>
      </c>
      <c r="C24" s="21"/>
      <c r="D24" s="22"/>
      <c r="E24" s="22">
        <v>0.0072</v>
      </c>
      <c r="F24" s="22"/>
      <c r="G24" s="23">
        <v>0.0006</v>
      </c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54"/>
      <c r="V24" s="54"/>
      <c r="W24" s="54"/>
      <c r="X24" s="54"/>
      <c r="Y24" s="54"/>
      <c r="Z24" s="54"/>
      <c r="AA24" s="54"/>
      <c r="AB24" s="54"/>
      <c r="AC24" s="65"/>
    </row>
    <row r="25" spans="1:29">
      <c r="A25" s="36"/>
      <c r="B25" s="20" t="s">
        <v>53</v>
      </c>
      <c r="C25" s="21"/>
      <c r="D25" s="22"/>
      <c r="E25" s="22"/>
      <c r="F25" s="22"/>
      <c r="G25" s="23"/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54"/>
      <c r="V25" s="54"/>
      <c r="W25" s="54"/>
      <c r="X25" s="54"/>
      <c r="Y25" s="54"/>
      <c r="Z25" s="54"/>
      <c r="AA25" s="54"/>
      <c r="AB25" s="54">
        <v>0.021609</v>
      </c>
      <c r="AC25" s="65"/>
    </row>
    <row r="26" spans="1:29">
      <c r="A26" s="36"/>
      <c r="B26" s="20"/>
      <c r="C26" s="21"/>
      <c r="D26" s="22"/>
      <c r="E26" s="22"/>
      <c r="F26" s="22"/>
      <c r="G26" s="23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54"/>
      <c r="V26" s="54"/>
      <c r="W26" s="54"/>
      <c r="X26" s="54"/>
      <c r="Y26" s="54"/>
      <c r="Z26" s="54"/>
      <c r="AA26" s="54"/>
      <c r="AB26" s="54"/>
      <c r="AC26" s="65"/>
    </row>
    <row r="27" ht="13.95" spans="1:29">
      <c r="A27" s="38"/>
      <c r="B27" s="26"/>
      <c r="C27" s="27"/>
      <c r="D27" s="28"/>
      <c r="E27" s="28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55"/>
      <c r="V27" s="55"/>
      <c r="W27" s="55"/>
      <c r="X27" s="55"/>
      <c r="Y27" s="55">
        <v>1</v>
      </c>
      <c r="Z27" s="55">
        <v>0.38</v>
      </c>
      <c r="AA27" s="55">
        <v>0.5</v>
      </c>
      <c r="AB27" s="55"/>
      <c r="AC27" s="66"/>
    </row>
    <row r="28" ht="15.6" spans="1:29">
      <c r="A28" s="40" t="s">
        <v>40</v>
      </c>
      <c r="B28" s="41"/>
      <c r="C28" s="16">
        <f t="shared" ref="C28:H28" si="0">SUM(C9:C27)</f>
        <v>0.1494</v>
      </c>
      <c r="D28" s="17">
        <f t="shared" si="0"/>
        <v>0.0265</v>
      </c>
      <c r="E28" s="17">
        <f t="shared" si="0"/>
        <v>0.038444</v>
      </c>
      <c r="F28" s="17">
        <f t="shared" si="0"/>
        <v>0.0464</v>
      </c>
      <c r="G28" s="18">
        <f t="shared" si="0"/>
        <v>0.00126</v>
      </c>
      <c r="H28" s="18">
        <f t="shared" si="0"/>
        <v>0.05</v>
      </c>
      <c r="I28" s="17">
        <f t="shared" ref="I28:X28" si="1">SUM(I9:I27)</f>
        <v>0.01437</v>
      </c>
      <c r="J28" s="17">
        <f t="shared" si="1"/>
        <v>0.032</v>
      </c>
      <c r="K28" s="17">
        <f t="shared" si="1"/>
        <v>0.05094339</v>
      </c>
      <c r="L28" s="17">
        <f t="shared" si="1"/>
        <v>0.145</v>
      </c>
      <c r="M28" s="17">
        <f t="shared" si="1"/>
        <v>0.025</v>
      </c>
      <c r="N28" s="17">
        <f t="shared" si="1"/>
        <v>0.07</v>
      </c>
      <c r="O28" s="17">
        <f t="shared" si="1"/>
        <v>0.02</v>
      </c>
      <c r="P28" s="17">
        <f t="shared" si="1"/>
        <v>0.01512</v>
      </c>
      <c r="Q28" s="17">
        <f t="shared" si="1"/>
        <v>0.0056</v>
      </c>
      <c r="R28" s="17">
        <f t="shared" si="1"/>
        <v>0.1606</v>
      </c>
      <c r="S28" s="17">
        <f t="shared" si="1"/>
        <v>0.044</v>
      </c>
      <c r="T28" s="17">
        <f t="shared" si="1"/>
        <v>0.0107</v>
      </c>
      <c r="U28" s="17">
        <f t="shared" si="1"/>
        <v>0.0154</v>
      </c>
      <c r="V28" s="17">
        <f t="shared" si="1"/>
        <v>0.0154</v>
      </c>
      <c r="W28" s="17">
        <f t="shared" si="1"/>
        <v>0.04</v>
      </c>
      <c r="X28" s="17">
        <f t="shared" si="1"/>
        <v>0.003</v>
      </c>
      <c r="Y28" s="53">
        <v>1</v>
      </c>
      <c r="Z28" s="53">
        <v>0.38</v>
      </c>
      <c r="AA28" s="53">
        <v>0.5</v>
      </c>
      <c r="AB28" s="53">
        <f>SUM(AB9:AB27)</f>
        <v>0.021609</v>
      </c>
      <c r="AC28" s="15"/>
    </row>
    <row r="29" ht="15.6" hidden="1" spans="1:29">
      <c r="A29" s="42" t="s">
        <v>41</v>
      </c>
      <c r="B29" s="43"/>
      <c r="C29" s="21">
        <f>C28*87</f>
        <v>12.9978</v>
      </c>
      <c r="D29" s="21">
        <f t="shared" ref="D29:Z29" si="2">D28*87</f>
        <v>2.3055</v>
      </c>
      <c r="E29" s="21">
        <f t="shared" si="2"/>
        <v>3.344628</v>
      </c>
      <c r="F29" s="21">
        <f t="shared" si="2"/>
        <v>4.0368</v>
      </c>
      <c r="G29" s="21">
        <f t="shared" si="2"/>
        <v>0.10962</v>
      </c>
      <c r="H29" s="21">
        <f t="shared" si="2"/>
        <v>4.35</v>
      </c>
      <c r="I29" s="21">
        <f t="shared" si="2"/>
        <v>1.25019</v>
      </c>
      <c r="J29" s="21">
        <f t="shared" si="2"/>
        <v>2.784</v>
      </c>
      <c r="K29" s="21">
        <f t="shared" si="2"/>
        <v>4.43207493</v>
      </c>
      <c r="L29" s="21">
        <f t="shared" si="2"/>
        <v>12.615</v>
      </c>
      <c r="M29" s="21">
        <f t="shared" si="2"/>
        <v>2.175</v>
      </c>
      <c r="N29" s="21">
        <f t="shared" si="2"/>
        <v>6.09</v>
      </c>
      <c r="O29" s="21">
        <f t="shared" si="2"/>
        <v>1.74</v>
      </c>
      <c r="P29" s="21">
        <f t="shared" si="2"/>
        <v>1.31544</v>
      </c>
      <c r="Q29" s="21">
        <f t="shared" si="2"/>
        <v>0.4872</v>
      </c>
      <c r="R29" s="21">
        <f t="shared" si="2"/>
        <v>13.9722</v>
      </c>
      <c r="S29" s="21">
        <f t="shared" si="2"/>
        <v>3.828</v>
      </c>
      <c r="T29" s="21">
        <f t="shared" si="2"/>
        <v>0.9309</v>
      </c>
      <c r="U29" s="21">
        <f t="shared" si="2"/>
        <v>1.3398</v>
      </c>
      <c r="V29" s="21">
        <f t="shared" si="2"/>
        <v>1.3398</v>
      </c>
      <c r="W29" s="21">
        <f t="shared" si="2"/>
        <v>3.48</v>
      </c>
      <c r="X29" s="21">
        <f t="shared" si="2"/>
        <v>0.261</v>
      </c>
      <c r="Y29" s="21">
        <v>1</v>
      </c>
      <c r="Z29" s="21">
        <v>0.38</v>
      </c>
      <c r="AA29" s="21">
        <v>0.5</v>
      </c>
      <c r="AB29" s="21">
        <f>AB28*87</f>
        <v>1.879983</v>
      </c>
      <c r="AC29" s="20"/>
    </row>
    <row r="30" ht="15.6" spans="1:29">
      <c r="A30" s="42" t="s">
        <v>41</v>
      </c>
      <c r="B30" s="43"/>
      <c r="C30" s="21">
        <f>ROUND(C29,2)</f>
        <v>13</v>
      </c>
      <c r="D30" s="21">
        <f t="shared" ref="D30:Y30" si="3">ROUND(D29,2)</f>
        <v>2.31</v>
      </c>
      <c r="E30" s="21">
        <f t="shared" si="3"/>
        <v>3.34</v>
      </c>
      <c r="F30" s="21">
        <f t="shared" si="3"/>
        <v>4.04</v>
      </c>
      <c r="G30" s="21">
        <f t="shared" si="3"/>
        <v>0.11</v>
      </c>
      <c r="H30" s="21">
        <f t="shared" si="3"/>
        <v>4.35</v>
      </c>
      <c r="I30" s="21">
        <f t="shared" si="3"/>
        <v>1.25</v>
      </c>
      <c r="J30" s="21">
        <f t="shared" si="3"/>
        <v>2.78</v>
      </c>
      <c r="K30" s="21">
        <f t="shared" si="3"/>
        <v>4.43</v>
      </c>
      <c r="L30" s="21">
        <f t="shared" si="3"/>
        <v>12.62</v>
      </c>
      <c r="M30" s="21">
        <f t="shared" si="3"/>
        <v>2.18</v>
      </c>
      <c r="N30" s="21">
        <f t="shared" si="3"/>
        <v>6.09</v>
      </c>
      <c r="O30" s="21">
        <f t="shared" si="3"/>
        <v>1.74</v>
      </c>
      <c r="P30" s="21">
        <f t="shared" si="3"/>
        <v>1.32</v>
      </c>
      <c r="Q30" s="21">
        <f t="shared" si="3"/>
        <v>0.49</v>
      </c>
      <c r="R30" s="21">
        <f t="shared" si="3"/>
        <v>13.97</v>
      </c>
      <c r="S30" s="21">
        <f t="shared" si="3"/>
        <v>3.83</v>
      </c>
      <c r="T30" s="21">
        <f t="shared" si="3"/>
        <v>0.93</v>
      </c>
      <c r="U30" s="21">
        <f t="shared" si="3"/>
        <v>1.34</v>
      </c>
      <c r="V30" s="21">
        <f t="shared" si="3"/>
        <v>1.34</v>
      </c>
      <c r="W30" s="21">
        <f t="shared" si="3"/>
        <v>3.48</v>
      </c>
      <c r="X30" s="21">
        <f t="shared" si="3"/>
        <v>0.26</v>
      </c>
      <c r="Y30" s="21">
        <f t="shared" si="3"/>
        <v>1</v>
      </c>
      <c r="Z30" s="21">
        <v>0.38</v>
      </c>
      <c r="AA30" s="21">
        <v>0.5</v>
      </c>
      <c r="AB30" s="21">
        <f>ROUND(AB29,2)</f>
        <v>1.88</v>
      </c>
      <c r="AC30" s="20"/>
    </row>
    <row r="31" ht="15.6" spans="1:29">
      <c r="A31" s="42" t="s">
        <v>42</v>
      </c>
      <c r="B31" s="43"/>
      <c r="C31" s="44">
        <v>65</v>
      </c>
      <c r="D31" s="44">
        <v>730</v>
      </c>
      <c r="E31" s="44">
        <v>58</v>
      </c>
      <c r="F31" s="44">
        <v>60</v>
      </c>
      <c r="G31" s="44">
        <v>1400</v>
      </c>
      <c r="H31" s="44">
        <v>59</v>
      </c>
      <c r="I31" s="44">
        <v>283.37</v>
      </c>
      <c r="J31" s="44">
        <v>63.16</v>
      </c>
      <c r="K31" s="44">
        <v>40</v>
      </c>
      <c r="L31" s="44">
        <v>104.444</v>
      </c>
      <c r="M31" s="44">
        <v>40</v>
      </c>
      <c r="N31" s="44">
        <v>33</v>
      </c>
      <c r="O31" s="44">
        <v>39</v>
      </c>
      <c r="P31" s="44">
        <v>60</v>
      </c>
      <c r="Q31" s="44">
        <v>218.48</v>
      </c>
      <c r="R31" s="44">
        <v>220</v>
      </c>
      <c r="S31" s="44">
        <v>98.22</v>
      </c>
      <c r="T31" s="44">
        <v>320</v>
      </c>
      <c r="U31" s="44">
        <v>215</v>
      </c>
      <c r="V31" s="44">
        <v>100</v>
      </c>
      <c r="W31" s="44">
        <v>45</v>
      </c>
      <c r="X31" s="44">
        <v>71</v>
      </c>
      <c r="Y31" s="67">
        <v>12</v>
      </c>
      <c r="Z31" s="67">
        <v>272.5</v>
      </c>
      <c r="AA31" s="67">
        <v>8</v>
      </c>
      <c r="AB31" s="67">
        <v>200</v>
      </c>
      <c r="AC31" s="68"/>
    </row>
    <row r="32" ht="16.35" spans="1:29">
      <c r="A32" s="45" t="s">
        <v>43</v>
      </c>
      <c r="B32" s="46"/>
      <c r="C32" s="47">
        <f>C30*C31</f>
        <v>845</v>
      </c>
      <c r="D32" s="47">
        <f>D30*D31</f>
        <v>1686.3</v>
      </c>
      <c r="E32" s="47">
        <f>E30*E31</f>
        <v>193.72</v>
      </c>
      <c r="F32" s="47">
        <f t="shared" ref="F32:AA32" si="4">F30*F31</f>
        <v>242.4</v>
      </c>
      <c r="G32" s="47">
        <f t="shared" si="4"/>
        <v>154</v>
      </c>
      <c r="H32" s="47">
        <v>256.36</v>
      </c>
      <c r="I32" s="47">
        <v>354.22</v>
      </c>
      <c r="J32" s="47">
        <f t="shared" si="4"/>
        <v>175.5848</v>
      </c>
      <c r="K32" s="47">
        <f t="shared" si="4"/>
        <v>177.2</v>
      </c>
      <c r="L32" s="47">
        <v>1316</v>
      </c>
      <c r="M32" s="47">
        <f t="shared" si="4"/>
        <v>87.2</v>
      </c>
      <c r="N32" s="47">
        <f t="shared" si="4"/>
        <v>200.97</v>
      </c>
      <c r="O32" s="47">
        <f t="shared" si="4"/>
        <v>67.86</v>
      </c>
      <c r="P32" s="47">
        <f t="shared" si="4"/>
        <v>79.2</v>
      </c>
      <c r="Q32" s="47">
        <f t="shared" si="4"/>
        <v>107.0552</v>
      </c>
      <c r="R32" s="47">
        <f t="shared" si="4"/>
        <v>3073.4</v>
      </c>
      <c r="S32" s="47">
        <f t="shared" si="4"/>
        <v>376.1826</v>
      </c>
      <c r="T32" s="47">
        <f t="shared" si="4"/>
        <v>297.6</v>
      </c>
      <c r="U32" s="47">
        <f t="shared" si="4"/>
        <v>288.1</v>
      </c>
      <c r="V32" s="47">
        <f t="shared" si="4"/>
        <v>134</v>
      </c>
      <c r="W32" s="47">
        <f t="shared" si="4"/>
        <v>156.6</v>
      </c>
      <c r="X32" s="47">
        <f t="shared" si="4"/>
        <v>18.46</v>
      </c>
      <c r="Y32" s="47">
        <f t="shared" si="4"/>
        <v>12</v>
      </c>
      <c r="Z32" s="47">
        <f>Z30*Z31</f>
        <v>103.55</v>
      </c>
      <c r="AA32" s="47">
        <f>AA30*AA31</f>
        <v>4</v>
      </c>
      <c r="AB32" s="47">
        <f>AB30*AB31</f>
        <v>376</v>
      </c>
      <c r="AC32" s="69">
        <f>SUM(C32:AB32)</f>
        <v>10782.9626</v>
      </c>
    </row>
    <row r="33" ht="15.6" spans="1:29">
      <c r="A33" s="48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51">
        <f>AC32/AC2</f>
        <v>123.942098850575</v>
      </c>
    </row>
    <row r="34" customFormat="1" ht="27" customHeight="1" spans="2:13">
      <c r="B34" s="50" t="s">
        <v>44</v>
      </c>
      <c r="M34" s="51"/>
    </row>
    <row r="35" customFormat="1" ht="27" customHeight="1" spans="2:13">
      <c r="B35" s="50" t="s">
        <v>45</v>
      </c>
      <c r="K35" s="49"/>
      <c r="M35" s="51"/>
    </row>
    <row r="36" customFormat="1" ht="27" customHeight="1" spans="2:11">
      <c r="B36" s="50" t="s">
        <v>46</v>
      </c>
      <c r="K36" s="52"/>
    </row>
  </sheetData>
  <mergeCells count="41">
    <mergeCell ref="A1:AC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7"/>
  </mergeCells>
  <pageMargins left="0.0784722222222222" right="0.196527777777778" top="1.05069444444444" bottom="1.05069444444444" header="0.708333333333333" footer="0.786805555555556"/>
  <pageSetup paperSize="9" scale="73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AC38"/>
  <sheetViews>
    <sheetView workbookViewId="0">
      <pane ySplit="7" topLeftCell="A20" activePane="bottomLeft" state="frozen"/>
      <selection/>
      <selection pane="bottomLeft" activeCell="H38" sqref="H38"/>
    </sheetView>
  </sheetViews>
  <sheetFormatPr defaultColWidth="11.537037037037" defaultRowHeight="13.2"/>
  <cols>
    <col min="1" max="1" width="6.33333333333333" customWidth="1"/>
    <col min="2" max="2" width="24.2222222222222" customWidth="1"/>
    <col min="3" max="3" width="7.11111111111111" customWidth="1"/>
    <col min="4" max="4" width="7" customWidth="1"/>
    <col min="5" max="5" width="6.55555555555556" customWidth="1"/>
    <col min="6" max="6" width="6.33333333333333" customWidth="1"/>
    <col min="7" max="7" width="5.66666666666667" customWidth="1"/>
    <col min="8" max="8" width="7.11111111111111" customWidth="1"/>
    <col min="9" max="9" width="7.44444444444444" customWidth="1"/>
    <col min="10" max="10" width="6.22222222222222" customWidth="1"/>
    <col min="11" max="11" width="6.33333333333333" customWidth="1"/>
    <col min="12" max="12" width="6.77777777777778" customWidth="1"/>
    <col min="13" max="13" width="7.22222222222222" customWidth="1"/>
    <col min="14" max="14" width="5.22222222222222" customWidth="1"/>
    <col min="15" max="15" width="5.77777777777778" customWidth="1"/>
    <col min="16" max="16" width="6.55555555555556" customWidth="1"/>
    <col min="17" max="17" width="7.44444444444444" customWidth="1"/>
    <col min="18" max="18" width="6.33333333333333" customWidth="1"/>
    <col min="19" max="19" width="6.55555555555556" customWidth="1"/>
    <col min="20" max="20" width="7" customWidth="1"/>
    <col min="21" max="21" width="7.11111111111111" customWidth="1"/>
    <col min="22" max="22" width="6.33333333333333" customWidth="1"/>
    <col min="23" max="23" width="5.33333333333333" customWidth="1"/>
    <col min="24" max="26" width="6" customWidth="1"/>
    <col min="27" max="27" width="5.44444444444444" customWidth="1"/>
    <col min="28" max="28" width="6.66666666666667" customWidth="1"/>
    <col min="29" max="29" width="8.22222222222222" customWidth="1"/>
  </cols>
  <sheetData>
    <row r="1" s="1" customFormat="1" ht="22" customHeight="1" spans="1:1">
      <c r="A1" s="1" t="s">
        <v>0</v>
      </c>
    </row>
    <row r="2" customHeight="1" spans="1:29">
      <c r="A2" s="174"/>
      <c r="B2" s="142" t="s">
        <v>47</v>
      </c>
      <c r="C2" s="4" t="s">
        <v>2</v>
      </c>
      <c r="D2" s="4" t="s">
        <v>3</v>
      </c>
      <c r="E2" s="4" t="s">
        <v>4</v>
      </c>
      <c r="F2" s="4" t="s">
        <v>48</v>
      </c>
      <c r="G2" s="4" t="s">
        <v>49</v>
      </c>
      <c r="H2" s="4" t="s">
        <v>5</v>
      </c>
      <c r="I2" s="4" t="s">
        <v>10</v>
      </c>
      <c r="J2" s="4" t="s">
        <v>8</v>
      </c>
      <c r="K2" s="4" t="s">
        <v>9</v>
      </c>
      <c r="L2" s="4" t="s">
        <v>20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50</v>
      </c>
      <c r="R2" s="4" t="s">
        <v>51</v>
      </c>
      <c r="S2" s="4" t="s">
        <v>22</v>
      </c>
      <c r="T2" s="4" t="s">
        <v>52</v>
      </c>
      <c r="U2" s="4" t="s">
        <v>53</v>
      </c>
      <c r="V2" s="4" t="s">
        <v>54</v>
      </c>
      <c r="W2" s="4" t="s">
        <v>55</v>
      </c>
      <c r="X2" s="4" t="s">
        <v>56</v>
      </c>
      <c r="Y2" s="4" t="s">
        <v>57</v>
      </c>
      <c r="Z2" s="4" t="s">
        <v>58</v>
      </c>
      <c r="AA2" s="4" t="s">
        <v>24</v>
      </c>
      <c r="AB2" s="4" t="s">
        <v>59</v>
      </c>
      <c r="AC2" s="115">
        <v>129</v>
      </c>
    </row>
    <row r="3" spans="1:29">
      <c r="A3" s="174"/>
      <c r="B3" s="14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16"/>
    </row>
    <row r="4" spans="1:29">
      <c r="A4" s="174"/>
      <c r="B4" s="14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16"/>
    </row>
    <row r="5" ht="12" customHeight="1" spans="1:29">
      <c r="A5" s="174"/>
      <c r="B5" s="14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16"/>
    </row>
    <row r="6" spans="1:29">
      <c r="A6" s="174"/>
      <c r="B6" s="14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16"/>
    </row>
    <row r="7" ht="28" customHeight="1" spans="1:29">
      <c r="A7" s="175"/>
      <c r="B7" s="14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17"/>
    </row>
    <row r="8" ht="16" customHeight="1" spans="1:29">
      <c r="A8" s="79"/>
      <c r="B8" s="176"/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111">
        <v>21</v>
      </c>
      <c r="X8" s="111">
        <v>22</v>
      </c>
      <c r="Y8" s="111">
        <v>23</v>
      </c>
      <c r="Z8" s="111">
        <v>24</v>
      </c>
      <c r="AA8" s="111">
        <v>25</v>
      </c>
      <c r="AB8" s="111">
        <v>26</v>
      </c>
      <c r="AC8" s="118" t="s">
        <v>25</v>
      </c>
    </row>
    <row r="9" spans="1:29">
      <c r="A9" s="82" t="s">
        <v>26</v>
      </c>
      <c r="B9" s="15" t="s">
        <v>60</v>
      </c>
      <c r="C9" s="16">
        <v>0.15</v>
      </c>
      <c r="D9" s="17"/>
      <c r="E9" s="17">
        <v>0.007</v>
      </c>
      <c r="F9" s="17">
        <v>0.02</v>
      </c>
      <c r="G9" s="17"/>
      <c r="H9" s="18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53"/>
      <c r="W9" s="53"/>
      <c r="X9" s="53"/>
      <c r="Y9" s="53"/>
      <c r="Z9" s="53"/>
      <c r="AA9" s="53"/>
      <c r="AB9" s="53"/>
      <c r="AC9" s="64" t="s">
        <v>61</v>
      </c>
    </row>
    <row r="10" spans="1:29">
      <c r="A10" s="83"/>
      <c r="B10" s="20" t="s">
        <v>62</v>
      </c>
      <c r="C10" s="21"/>
      <c r="D10" s="22"/>
      <c r="E10" s="22">
        <v>0.009</v>
      </c>
      <c r="F10" s="22"/>
      <c r="G10" s="22"/>
      <c r="H10" s="23">
        <v>0.000571428</v>
      </c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54"/>
      <c r="W10" s="54"/>
      <c r="X10" s="54"/>
      <c r="Y10" s="54"/>
      <c r="Z10" s="54"/>
      <c r="AA10" s="54"/>
      <c r="AB10" s="54"/>
      <c r="AC10" s="65"/>
    </row>
    <row r="11" spans="1:29">
      <c r="A11" s="83"/>
      <c r="B11" s="24" t="s">
        <v>63</v>
      </c>
      <c r="C11" s="21"/>
      <c r="D11" s="22">
        <v>0.01</v>
      </c>
      <c r="E11" s="22"/>
      <c r="F11" s="22"/>
      <c r="G11" s="22"/>
      <c r="H11" s="23"/>
      <c r="I11" s="23"/>
      <c r="J11" s="22">
        <v>0.0304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54"/>
      <c r="W11" s="54"/>
      <c r="X11" s="54"/>
      <c r="Y11" s="54"/>
      <c r="Z11" s="54"/>
      <c r="AA11" s="54"/>
      <c r="AB11" s="54"/>
      <c r="AC11" s="65"/>
    </row>
    <row r="12" spans="1:29">
      <c r="A12" s="83"/>
      <c r="B12" s="20"/>
      <c r="C12" s="21"/>
      <c r="D12" s="22"/>
      <c r="E12" s="22"/>
      <c r="F12" s="22"/>
      <c r="G12" s="22"/>
      <c r="H12" s="23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54"/>
      <c r="W12" s="54"/>
      <c r="X12" s="54"/>
      <c r="Y12" s="54"/>
      <c r="Z12" s="54"/>
      <c r="AA12" s="54"/>
      <c r="AB12" s="54"/>
      <c r="AC12" s="65"/>
    </row>
    <row r="13" ht="13.95" spans="1:29">
      <c r="A13" s="84"/>
      <c r="B13" s="26"/>
      <c r="C13" s="27"/>
      <c r="D13" s="28"/>
      <c r="E13" s="28"/>
      <c r="F13" s="28"/>
      <c r="G13" s="28"/>
      <c r="H13" s="29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55"/>
      <c r="W13" s="55"/>
      <c r="X13" s="55"/>
      <c r="Y13" s="55"/>
      <c r="Z13" s="55"/>
      <c r="AA13" s="55"/>
      <c r="AB13" s="55"/>
      <c r="AC13" s="65"/>
    </row>
    <row r="14" spans="1:29">
      <c r="A14" s="82" t="s">
        <v>30</v>
      </c>
      <c r="B14" s="15" t="s">
        <v>10</v>
      </c>
      <c r="C14" s="16"/>
      <c r="D14" s="17"/>
      <c r="E14" s="17"/>
      <c r="F14" s="17"/>
      <c r="G14" s="17"/>
      <c r="H14" s="18"/>
      <c r="I14" s="18">
        <v>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1</v>
      </c>
      <c r="V14" s="53"/>
      <c r="W14" s="53"/>
      <c r="X14" s="53"/>
      <c r="Y14" s="53"/>
      <c r="Z14" s="53"/>
      <c r="AA14" s="53"/>
      <c r="AB14" s="53"/>
      <c r="AC14" s="65"/>
    </row>
    <row r="15" spans="1:29">
      <c r="A15" s="83"/>
      <c r="B15" s="20" t="s">
        <v>64</v>
      </c>
      <c r="C15" s="21"/>
      <c r="D15" s="22"/>
      <c r="E15" s="22"/>
      <c r="F15" s="22"/>
      <c r="G15" s="22"/>
      <c r="H15" s="23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54"/>
      <c r="W15" s="54"/>
      <c r="X15" s="54"/>
      <c r="Y15" s="54"/>
      <c r="Z15" s="54"/>
      <c r="AA15" s="54"/>
      <c r="AB15" s="54"/>
      <c r="AC15" s="65"/>
    </row>
    <row r="16" spans="1:29">
      <c r="A16" s="83"/>
      <c r="B16" s="20"/>
      <c r="C16" s="21"/>
      <c r="D16" s="22"/>
      <c r="E16" s="22"/>
      <c r="F16" s="22"/>
      <c r="G16" s="22"/>
      <c r="H16" s="23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54"/>
      <c r="W16" s="54"/>
      <c r="X16" s="54"/>
      <c r="Y16" s="54"/>
      <c r="Z16" s="54"/>
      <c r="AA16" s="54"/>
      <c r="AB16" s="54"/>
      <c r="AC16" s="65"/>
    </row>
    <row r="17" ht="13.95" spans="1:29">
      <c r="A17" s="85"/>
      <c r="B17" s="86"/>
      <c r="C17" s="31"/>
      <c r="D17" s="32"/>
      <c r="E17" s="32"/>
      <c r="F17" s="32"/>
      <c r="G17" s="32"/>
      <c r="H17" s="33"/>
      <c r="I17" s="3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56"/>
      <c r="W17" s="56"/>
      <c r="X17" s="56"/>
      <c r="Y17" s="56"/>
      <c r="Z17" s="56"/>
      <c r="AA17" s="56"/>
      <c r="AB17" s="56"/>
      <c r="AC17" s="65"/>
    </row>
    <row r="18" ht="16" customHeight="1" spans="1:29">
      <c r="A18" s="87" t="s">
        <v>31</v>
      </c>
      <c r="B18" s="35" t="s">
        <v>65</v>
      </c>
      <c r="C18" s="16"/>
      <c r="D18" s="17"/>
      <c r="E18" s="17"/>
      <c r="F18" s="17"/>
      <c r="G18" s="17">
        <v>0.005</v>
      </c>
      <c r="H18" s="18"/>
      <c r="I18" s="18"/>
      <c r="J18" s="17"/>
      <c r="K18" s="17"/>
      <c r="L18" s="17"/>
      <c r="M18" s="17">
        <v>0.095</v>
      </c>
      <c r="N18" s="17">
        <v>0.01</v>
      </c>
      <c r="O18" s="17">
        <v>0.01</v>
      </c>
      <c r="P18" s="17">
        <v>0.00204</v>
      </c>
      <c r="Q18" s="17">
        <v>0.07744</v>
      </c>
      <c r="R18" s="17"/>
      <c r="S18" s="17"/>
      <c r="T18" s="17"/>
      <c r="U18" s="17"/>
      <c r="V18" s="53"/>
      <c r="W18" s="53"/>
      <c r="X18" s="53"/>
      <c r="Y18" s="53"/>
      <c r="Z18" s="53"/>
      <c r="AA18" s="53"/>
      <c r="AB18" s="53"/>
      <c r="AC18" s="65"/>
    </row>
    <row r="19" spans="1:29">
      <c r="A19" s="88"/>
      <c r="B19" s="93" t="s">
        <v>66</v>
      </c>
      <c r="C19" s="21"/>
      <c r="D19" s="22"/>
      <c r="E19" s="22"/>
      <c r="F19" s="22"/>
      <c r="G19" s="22"/>
      <c r="H19" s="23"/>
      <c r="I19" s="23"/>
      <c r="J19" s="22"/>
      <c r="K19" s="22"/>
      <c r="L19" s="22"/>
      <c r="M19" s="22"/>
      <c r="N19" s="22"/>
      <c r="O19" s="22"/>
      <c r="P19" s="22">
        <v>0.006</v>
      </c>
      <c r="Q19" s="22"/>
      <c r="R19" s="22"/>
      <c r="S19" s="22">
        <v>0.0062</v>
      </c>
      <c r="T19" s="22">
        <v>0.08</v>
      </c>
      <c r="U19" s="22"/>
      <c r="V19" s="54"/>
      <c r="W19" s="54"/>
      <c r="X19" s="54"/>
      <c r="Y19" s="54"/>
      <c r="Z19" s="54"/>
      <c r="AA19" s="54"/>
      <c r="AB19" s="54"/>
      <c r="AC19" s="65"/>
    </row>
    <row r="20" spans="1:29">
      <c r="A20" s="88"/>
      <c r="B20" s="93" t="s">
        <v>67</v>
      </c>
      <c r="C20" s="21">
        <v>0.04</v>
      </c>
      <c r="D20" s="22">
        <v>0.0054</v>
      </c>
      <c r="E20" s="22"/>
      <c r="F20" s="22"/>
      <c r="G20" s="22"/>
      <c r="H20" s="23"/>
      <c r="I20" s="23"/>
      <c r="J20" s="22"/>
      <c r="K20" s="22"/>
      <c r="L20" s="22"/>
      <c r="M20" s="22">
        <v>0.199</v>
      </c>
      <c r="N20" s="22"/>
      <c r="O20" s="22"/>
      <c r="P20" s="22"/>
      <c r="Q20" s="22"/>
      <c r="R20" s="22"/>
      <c r="S20" s="22"/>
      <c r="T20" s="22"/>
      <c r="U20" s="22"/>
      <c r="V20" s="54"/>
      <c r="W20" s="54"/>
      <c r="X20" s="54"/>
      <c r="Y20" s="54"/>
      <c r="Z20" s="54"/>
      <c r="AA20" s="54"/>
      <c r="AB20" s="54"/>
      <c r="AC20" s="65"/>
    </row>
    <row r="21" spans="1:29">
      <c r="A21" s="88"/>
      <c r="B21" s="93" t="s">
        <v>68</v>
      </c>
      <c r="C21" s="21"/>
      <c r="D21" s="22"/>
      <c r="E21" s="22">
        <v>0.0012</v>
      </c>
      <c r="F21" s="22"/>
      <c r="G21" s="22"/>
      <c r="H21" s="23"/>
      <c r="I21" s="23"/>
      <c r="J21" s="22"/>
      <c r="K21" s="22"/>
      <c r="L21" s="22"/>
      <c r="M21" s="22"/>
      <c r="N21" s="22"/>
      <c r="O21" s="22"/>
      <c r="P21" s="22">
        <v>0.003</v>
      </c>
      <c r="Q21" s="22"/>
      <c r="R21" s="22">
        <v>0.024</v>
      </c>
      <c r="S21" s="22"/>
      <c r="T21" s="22"/>
      <c r="U21" s="22"/>
      <c r="V21" s="54"/>
      <c r="W21" s="54"/>
      <c r="X21" s="54">
        <v>0.02186</v>
      </c>
      <c r="Y21" s="54"/>
      <c r="Z21" s="54"/>
      <c r="AA21" s="54"/>
      <c r="AB21" s="54"/>
      <c r="AC21" s="65"/>
    </row>
    <row r="22" spans="1:29">
      <c r="A22" s="88"/>
      <c r="B22" s="37" t="s">
        <v>35</v>
      </c>
      <c r="C22" s="21"/>
      <c r="D22" s="22"/>
      <c r="E22" s="22">
        <v>0.008</v>
      </c>
      <c r="F22" s="22"/>
      <c r="G22" s="22"/>
      <c r="H22" s="23"/>
      <c r="I22" s="23"/>
      <c r="J22" s="22"/>
      <c r="K22" s="22"/>
      <c r="L22" s="22">
        <v>0.02</v>
      </c>
      <c r="M22" s="22"/>
      <c r="N22" s="22"/>
      <c r="O22" s="22"/>
      <c r="P22" s="22"/>
      <c r="Q22" s="22"/>
      <c r="R22" s="22"/>
      <c r="S22" s="22"/>
      <c r="T22" s="22"/>
      <c r="U22" s="22"/>
      <c r="V22" s="54"/>
      <c r="W22" s="54"/>
      <c r="X22" s="54"/>
      <c r="Y22" s="54"/>
      <c r="Z22" s="54"/>
      <c r="AA22" s="54"/>
      <c r="AB22" s="54"/>
      <c r="AC22" s="65"/>
    </row>
    <row r="23" spans="1:29">
      <c r="A23" s="88"/>
      <c r="B23" s="24" t="s">
        <v>36</v>
      </c>
      <c r="C23" s="21"/>
      <c r="D23" s="22"/>
      <c r="E23" s="22"/>
      <c r="F23" s="22"/>
      <c r="G23" s="22"/>
      <c r="H23" s="23"/>
      <c r="I23" s="23"/>
      <c r="J23" s="22"/>
      <c r="K23" s="22">
        <v>0.0484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54"/>
      <c r="W23" s="54"/>
      <c r="X23" s="54"/>
      <c r="Y23" s="54"/>
      <c r="Z23" s="54"/>
      <c r="AA23" s="54"/>
      <c r="AB23" s="54"/>
      <c r="AC23" s="65"/>
    </row>
    <row r="24" ht="13.95" spans="1:29">
      <c r="A24" s="94"/>
      <c r="B24" s="39"/>
      <c r="C24" s="27"/>
      <c r="D24" s="28"/>
      <c r="E24" s="28"/>
      <c r="F24" s="28"/>
      <c r="G24" s="28"/>
      <c r="H24" s="29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55"/>
      <c r="W24" s="55"/>
      <c r="X24" s="55"/>
      <c r="Y24" s="55"/>
      <c r="Z24" s="55"/>
      <c r="AA24" s="55"/>
      <c r="AB24" s="55"/>
      <c r="AC24" s="65"/>
    </row>
    <row r="25" spans="1:29">
      <c r="A25" s="87" t="s">
        <v>38</v>
      </c>
      <c r="B25" s="15" t="s">
        <v>69</v>
      </c>
      <c r="C25" s="16">
        <v>0.01436</v>
      </c>
      <c r="D25" s="17"/>
      <c r="E25" s="17">
        <v>0.005</v>
      </c>
      <c r="F25" s="17"/>
      <c r="G25" s="17"/>
      <c r="H25" s="18"/>
      <c r="I25" s="18"/>
      <c r="J25" s="17"/>
      <c r="K25" s="17"/>
      <c r="L25" s="17"/>
      <c r="M25" s="17"/>
      <c r="N25" s="17"/>
      <c r="O25" s="17"/>
      <c r="P25" s="17">
        <v>0.014</v>
      </c>
      <c r="Q25" s="17"/>
      <c r="R25" s="17"/>
      <c r="S25" s="17">
        <v>0.0444</v>
      </c>
      <c r="T25" s="17"/>
      <c r="U25" s="17"/>
      <c r="V25" s="53"/>
      <c r="W25" s="53">
        <v>5</v>
      </c>
      <c r="X25" s="53"/>
      <c r="Y25" s="53">
        <v>14</v>
      </c>
      <c r="Z25" s="53">
        <v>0.031</v>
      </c>
      <c r="AA25" s="53"/>
      <c r="AB25" s="53">
        <v>0.0232558</v>
      </c>
      <c r="AC25" s="65"/>
    </row>
    <row r="26" spans="1:29">
      <c r="A26" s="88"/>
      <c r="B26" s="20" t="s">
        <v>70</v>
      </c>
      <c r="C26" s="21">
        <v>0.16</v>
      </c>
      <c r="D26" s="22"/>
      <c r="E26" s="22">
        <v>0.008</v>
      </c>
      <c r="F26" s="22"/>
      <c r="G26" s="22"/>
      <c r="H26" s="23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54">
        <v>0.0031</v>
      </c>
      <c r="W26" s="54"/>
      <c r="X26" s="54"/>
      <c r="Y26" s="54"/>
      <c r="Z26" s="54"/>
      <c r="AA26" s="54"/>
      <c r="AB26" s="54"/>
      <c r="AC26" s="65"/>
    </row>
    <row r="27" spans="1:29">
      <c r="A27" s="88"/>
      <c r="B27" s="95"/>
      <c r="C27" s="112"/>
      <c r="D27" s="113"/>
      <c r="E27" s="113"/>
      <c r="F27" s="113"/>
      <c r="G27" s="113"/>
      <c r="H27" s="114"/>
      <c r="I27" s="114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56"/>
      <c r="W27" s="56"/>
      <c r="X27" s="56"/>
      <c r="Y27" s="56"/>
      <c r="Z27" s="56"/>
      <c r="AA27" s="56"/>
      <c r="AB27" s="56"/>
      <c r="AC27" s="65"/>
    </row>
    <row r="28" spans="1:29">
      <c r="A28" s="88"/>
      <c r="B28" s="95"/>
      <c r="C28" s="112"/>
      <c r="D28" s="113"/>
      <c r="E28" s="113"/>
      <c r="F28" s="113"/>
      <c r="G28" s="113"/>
      <c r="H28" s="114"/>
      <c r="I28" s="114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56"/>
      <c r="W28" s="56"/>
      <c r="X28" s="56"/>
      <c r="Y28" s="56"/>
      <c r="Z28" s="56"/>
      <c r="AA28" s="56"/>
      <c r="AB28" s="56"/>
      <c r="AC28" s="65"/>
    </row>
    <row r="29" ht="13.95" spans="1:29">
      <c r="A29" s="94"/>
      <c r="B29" s="26"/>
      <c r="C29" s="27"/>
      <c r="D29" s="28"/>
      <c r="E29" s="28"/>
      <c r="F29" s="28"/>
      <c r="G29" s="28"/>
      <c r="H29" s="29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55"/>
      <c r="W29" s="55"/>
      <c r="X29" s="55"/>
      <c r="Y29" s="55"/>
      <c r="Z29" s="55"/>
      <c r="AA29" s="55">
        <v>1</v>
      </c>
      <c r="AB29" s="55"/>
      <c r="AC29" s="66"/>
    </row>
    <row r="30" ht="15.6" spans="1:29">
      <c r="A30" s="40" t="s">
        <v>40</v>
      </c>
      <c r="B30" s="41"/>
      <c r="C30" s="16">
        <f t="shared" ref="C30:S30" si="0">SUM(C9:C29)</f>
        <v>0.36436</v>
      </c>
      <c r="D30" s="17">
        <f t="shared" si="0"/>
        <v>0.0154</v>
      </c>
      <c r="E30" s="17">
        <f t="shared" si="0"/>
        <v>0.0382</v>
      </c>
      <c r="F30" s="17">
        <f t="shared" si="0"/>
        <v>0.02</v>
      </c>
      <c r="G30" s="17">
        <f t="shared" si="0"/>
        <v>0.005</v>
      </c>
      <c r="H30" s="18">
        <f t="shared" si="0"/>
        <v>0.000571428</v>
      </c>
      <c r="I30" s="18">
        <f t="shared" si="0"/>
        <v>1</v>
      </c>
      <c r="J30" s="17">
        <f t="shared" si="0"/>
        <v>0.0304</v>
      </c>
      <c r="K30" s="17">
        <f t="shared" si="0"/>
        <v>0.0484</v>
      </c>
      <c r="L30" s="17">
        <f t="shared" si="0"/>
        <v>0.02</v>
      </c>
      <c r="M30" s="17">
        <f t="shared" si="0"/>
        <v>0.294</v>
      </c>
      <c r="N30" s="17">
        <f t="shared" si="0"/>
        <v>0.01</v>
      </c>
      <c r="O30" s="17">
        <f t="shared" si="0"/>
        <v>0.01</v>
      </c>
      <c r="P30" s="17">
        <f t="shared" si="0"/>
        <v>0.02504</v>
      </c>
      <c r="Q30" s="17">
        <f t="shared" si="0"/>
        <v>0.07744</v>
      </c>
      <c r="R30" s="17">
        <f t="shared" si="0"/>
        <v>0.024</v>
      </c>
      <c r="S30" s="17">
        <f t="shared" ref="S30:AA30" si="1">SUM(S9:S29)</f>
        <v>0.0506</v>
      </c>
      <c r="T30" s="17">
        <f t="shared" si="1"/>
        <v>0.08</v>
      </c>
      <c r="U30" s="17">
        <f t="shared" si="1"/>
        <v>1</v>
      </c>
      <c r="V30" s="17">
        <f t="shared" si="1"/>
        <v>0.0031</v>
      </c>
      <c r="W30" s="17">
        <f t="shared" si="1"/>
        <v>5</v>
      </c>
      <c r="X30" s="17">
        <f t="shared" si="1"/>
        <v>0.02186</v>
      </c>
      <c r="Y30" s="17">
        <v>14</v>
      </c>
      <c r="Z30" s="17">
        <f>SUM(Z9:Z29)</f>
        <v>0.031</v>
      </c>
      <c r="AA30" s="17">
        <v>1</v>
      </c>
      <c r="AB30" s="17">
        <f>SUM(AB9:AB29)</f>
        <v>0.0232558</v>
      </c>
      <c r="AC30" s="15"/>
    </row>
    <row r="31" ht="15.6" hidden="1" spans="1:29">
      <c r="A31" s="42" t="s">
        <v>41</v>
      </c>
      <c r="B31" s="43"/>
      <c r="C31" s="21">
        <f t="shared" ref="C31:H31" si="2">129*C30</f>
        <v>47.00244</v>
      </c>
      <c r="D31" s="22">
        <f t="shared" si="2"/>
        <v>1.9866</v>
      </c>
      <c r="E31" s="22">
        <f t="shared" si="2"/>
        <v>4.9278</v>
      </c>
      <c r="F31" s="22">
        <f t="shared" si="2"/>
        <v>2.58</v>
      </c>
      <c r="G31" s="22">
        <f t="shared" si="2"/>
        <v>0.645</v>
      </c>
      <c r="H31" s="22">
        <f t="shared" si="2"/>
        <v>0.073714212</v>
      </c>
      <c r="I31" s="22">
        <v>70</v>
      </c>
      <c r="J31" s="22">
        <f>129*J30</f>
        <v>3.9216</v>
      </c>
      <c r="K31" s="22">
        <f>129*K30</f>
        <v>6.2436</v>
      </c>
      <c r="L31" s="22">
        <f>129*L30</f>
        <v>2.58</v>
      </c>
      <c r="M31" s="22">
        <f t="shared" ref="M31:AA31" si="3">129*M30</f>
        <v>37.926</v>
      </c>
      <c r="N31" s="22">
        <f t="shared" si="3"/>
        <v>1.29</v>
      </c>
      <c r="O31" s="22">
        <f t="shared" si="3"/>
        <v>1.29</v>
      </c>
      <c r="P31" s="22">
        <f t="shared" si="3"/>
        <v>3.23016</v>
      </c>
      <c r="Q31" s="22">
        <f t="shared" si="3"/>
        <v>9.98976</v>
      </c>
      <c r="R31" s="22">
        <f t="shared" si="3"/>
        <v>3.096</v>
      </c>
      <c r="S31" s="22">
        <f t="shared" si="3"/>
        <v>6.5274</v>
      </c>
      <c r="T31" s="22">
        <f t="shared" si="3"/>
        <v>10.32</v>
      </c>
      <c r="U31" s="22">
        <v>34</v>
      </c>
      <c r="V31" s="22">
        <f t="shared" si="3"/>
        <v>0.3999</v>
      </c>
      <c r="W31" s="22">
        <v>5</v>
      </c>
      <c r="X31" s="22">
        <f t="shared" si="3"/>
        <v>2.81994</v>
      </c>
      <c r="Y31" s="22">
        <v>14</v>
      </c>
      <c r="Z31" s="22">
        <f t="shared" si="3"/>
        <v>3.999</v>
      </c>
      <c r="AA31" s="22">
        <v>1</v>
      </c>
      <c r="AB31" s="22">
        <f>129*AB30</f>
        <v>2.9999982</v>
      </c>
      <c r="AC31" s="119"/>
    </row>
    <row r="32" ht="15.6" spans="1:29">
      <c r="A32" s="42" t="s">
        <v>41</v>
      </c>
      <c r="B32" s="43"/>
      <c r="C32" s="96">
        <f t="shared" ref="C32:W32" si="4">ROUND(C31,2)</f>
        <v>47</v>
      </c>
      <c r="D32" s="44">
        <f t="shared" si="4"/>
        <v>1.99</v>
      </c>
      <c r="E32" s="44">
        <f t="shared" si="4"/>
        <v>4.93</v>
      </c>
      <c r="F32" s="44">
        <f t="shared" si="4"/>
        <v>2.58</v>
      </c>
      <c r="G32" s="44">
        <f t="shared" si="4"/>
        <v>0.65</v>
      </c>
      <c r="H32" s="44">
        <f t="shared" si="4"/>
        <v>0.07</v>
      </c>
      <c r="I32" s="44">
        <f t="shared" si="4"/>
        <v>70</v>
      </c>
      <c r="J32" s="44">
        <f t="shared" si="4"/>
        <v>3.92</v>
      </c>
      <c r="K32" s="44">
        <f t="shared" si="4"/>
        <v>6.24</v>
      </c>
      <c r="L32" s="44">
        <f t="shared" si="4"/>
        <v>2.58</v>
      </c>
      <c r="M32" s="44">
        <f t="shared" si="4"/>
        <v>37.93</v>
      </c>
      <c r="N32" s="44">
        <f t="shared" si="4"/>
        <v>1.29</v>
      </c>
      <c r="O32" s="44">
        <f t="shared" si="4"/>
        <v>1.29</v>
      </c>
      <c r="P32" s="44">
        <f t="shared" si="4"/>
        <v>3.23</v>
      </c>
      <c r="Q32" s="44">
        <f t="shared" si="4"/>
        <v>9.99</v>
      </c>
      <c r="R32" s="44">
        <f t="shared" si="4"/>
        <v>3.1</v>
      </c>
      <c r="S32" s="44">
        <f t="shared" si="4"/>
        <v>6.53</v>
      </c>
      <c r="T32" s="44">
        <f t="shared" si="4"/>
        <v>10.32</v>
      </c>
      <c r="U32" s="44">
        <f t="shared" si="4"/>
        <v>34</v>
      </c>
      <c r="V32" s="44">
        <f t="shared" si="4"/>
        <v>0.4</v>
      </c>
      <c r="W32" s="44">
        <v>5</v>
      </c>
      <c r="X32" s="44">
        <f>ROUND(X31,2)</f>
        <v>2.82</v>
      </c>
      <c r="Y32" s="44">
        <v>14</v>
      </c>
      <c r="Z32" s="44">
        <f>ROUND(Z31,2)</f>
        <v>4</v>
      </c>
      <c r="AA32" s="44">
        <v>1</v>
      </c>
      <c r="AB32" s="44">
        <f>ROUND(AB31,2)</f>
        <v>3</v>
      </c>
      <c r="AC32" s="119"/>
    </row>
    <row r="33" ht="15.6" spans="1:29">
      <c r="A33" s="42" t="s">
        <v>42</v>
      </c>
      <c r="B33" s="43"/>
      <c r="C33" s="96">
        <v>65</v>
      </c>
      <c r="D33" s="44">
        <v>730</v>
      </c>
      <c r="E33" s="44">
        <v>58</v>
      </c>
      <c r="F33" s="44">
        <v>150</v>
      </c>
      <c r="G33" s="44">
        <v>98.22</v>
      </c>
      <c r="H33" s="44">
        <v>1400</v>
      </c>
      <c r="I33" s="44">
        <v>24</v>
      </c>
      <c r="J33" s="44">
        <v>63.16</v>
      </c>
      <c r="K33" s="44">
        <v>40</v>
      </c>
      <c r="L33" s="44">
        <v>199.6</v>
      </c>
      <c r="M33" s="44">
        <v>33</v>
      </c>
      <c r="N33" s="44">
        <v>39</v>
      </c>
      <c r="O33" s="44">
        <v>60</v>
      </c>
      <c r="P33" s="44">
        <v>218.48</v>
      </c>
      <c r="Q33" s="44">
        <v>220</v>
      </c>
      <c r="R33" s="44">
        <v>100</v>
      </c>
      <c r="S33" s="44">
        <v>71</v>
      </c>
      <c r="T33" s="44">
        <v>205</v>
      </c>
      <c r="U33" s="44">
        <v>35</v>
      </c>
      <c r="V33" s="44">
        <v>750</v>
      </c>
      <c r="W33" s="67">
        <v>16</v>
      </c>
      <c r="X33" s="44">
        <v>45</v>
      </c>
      <c r="Y33" s="44">
        <v>10</v>
      </c>
      <c r="Z33" s="67">
        <v>47</v>
      </c>
      <c r="AA33" s="67">
        <v>12</v>
      </c>
      <c r="AB33" s="67">
        <v>110</v>
      </c>
      <c r="AC33" s="68"/>
    </row>
    <row r="34" ht="16.35" spans="1:29">
      <c r="A34" s="45" t="s">
        <v>43</v>
      </c>
      <c r="B34" s="46"/>
      <c r="C34" s="47">
        <f>C32*C33</f>
        <v>3055</v>
      </c>
      <c r="D34" s="139">
        <f t="shared" ref="D34:AB34" si="5">D32*D33</f>
        <v>1452.7</v>
      </c>
      <c r="E34" s="139">
        <f t="shared" si="5"/>
        <v>285.94</v>
      </c>
      <c r="F34" s="139">
        <f t="shared" si="5"/>
        <v>387</v>
      </c>
      <c r="G34" s="139">
        <f t="shared" si="5"/>
        <v>63.843</v>
      </c>
      <c r="H34" s="139">
        <f t="shared" si="5"/>
        <v>98</v>
      </c>
      <c r="I34" s="139">
        <f t="shared" si="5"/>
        <v>1680</v>
      </c>
      <c r="J34" s="139">
        <f t="shared" si="5"/>
        <v>247.5872</v>
      </c>
      <c r="K34" s="139">
        <f t="shared" si="5"/>
        <v>249.6</v>
      </c>
      <c r="L34" s="139">
        <f t="shared" si="5"/>
        <v>514.968</v>
      </c>
      <c r="M34" s="139">
        <f t="shared" si="5"/>
        <v>1251.69</v>
      </c>
      <c r="N34" s="139">
        <f t="shared" si="5"/>
        <v>50.31</v>
      </c>
      <c r="O34" s="139">
        <f t="shared" si="5"/>
        <v>77.4</v>
      </c>
      <c r="P34" s="139">
        <f t="shared" si="5"/>
        <v>705.6904</v>
      </c>
      <c r="Q34" s="139">
        <f t="shared" si="5"/>
        <v>2197.8</v>
      </c>
      <c r="R34" s="139">
        <f t="shared" si="5"/>
        <v>310</v>
      </c>
      <c r="S34" s="139">
        <f t="shared" si="5"/>
        <v>463.63</v>
      </c>
      <c r="T34" s="139">
        <f t="shared" si="5"/>
        <v>2115.6</v>
      </c>
      <c r="U34" s="139">
        <f t="shared" si="5"/>
        <v>1190</v>
      </c>
      <c r="V34" s="139">
        <f t="shared" si="5"/>
        <v>300</v>
      </c>
      <c r="W34" s="139">
        <f t="shared" si="5"/>
        <v>80</v>
      </c>
      <c r="X34" s="139">
        <f t="shared" si="5"/>
        <v>126.9</v>
      </c>
      <c r="Y34" s="139">
        <f t="shared" si="5"/>
        <v>140</v>
      </c>
      <c r="Z34" s="139">
        <f t="shared" si="5"/>
        <v>188</v>
      </c>
      <c r="AA34" s="139">
        <f t="shared" si="5"/>
        <v>12</v>
      </c>
      <c r="AB34" s="139">
        <f t="shared" si="5"/>
        <v>330</v>
      </c>
      <c r="AC34" s="69">
        <f>SUM(C34:AB34)</f>
        <v>17573.6586</v>
      </c>
    </row>
    <row r="35" ht="15.6" spans="1:29">
      <c r="A35" s="48"/>
      <c r="B35" s="48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>
        <f>AC34/AC2</f>
        <v>136.229911627907</v>
      </c>
    </row>
    <row r="36" customFormat="1" ht="27" customHeight="1" spans="2:15">
      <c r="B36" s="50" t="s">
        <v>71</v>
      </c>
      <c r="O36" s="51"/>
    </row>
    <row r="37" customFormat="1" ht="27" customHeight="1" spans="2:15">
      <c r="B37" s="50" t="s">
        <v>72</v>
      </c>
      <c r="O37" s="51"/>
    </row>
    <row r="38" customFormat="1" ht="27" customHeight="1" spans="2:2">
      <c r="B38" s="50" t="s">
        <v>73</v>
      </c>
    </row>
  </sheetData>
  <mergeCells count="41">
    <mergeCell ref="A1:AC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9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Z35"/>
  <sheetViews>
    <sheetView workbookViewId="0">
      <pane ySplit="7" topLeftCell="A8" activePane="bottomLeft" state="frozen"/>
      <selection/>
      <selection pane="bottomLeft" activeCell="A28" sqref="$A28:$XFD28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44444444444444" customWidth="1"/>
    <col min="4" max="4" width="7.55555555555556" customWidth="1"/>
    <col min="5" max="5" width="6.55555555555556" customWidth="1"/>
    <col min="6" max="6" width="7" customWidth="1"/>
    <col min="7" max="7" width="6.22222222222222" customWidth="1"/>
    <col min="8" max="8" width="7" customWidth="1"/>
    <col min="9" max="10" width="6.33333333333333" customWidth="1"/>
    <col min="11" max="11" width="6.88888888888889" customWidth="1"/>
    <col min="12" max="12" width="7" customWidth="1"/>
    <col min="13" max="13" width="6.55555555555556" customWidth="1"/>
    <col min="14" max="15" width="6.44444444444444" customWidth="1"/>
    <col min="16" max="16" width="7" customWidth="1"/>
    <col min="17" max="17" width="6.55555555555556" customWidth="1"/>
    <col min="18" max="18" width="6" customWidth="1"/>
    <col min="19" max="19" width="6.11111111111111" customWidth="1"/>
    <col min="20" max="20" width="6.66666666666667" customWidth="1"/>
    <col min="21" max="21" width="7" customWidth="1"/>
    <col min="22" max="22" width="6.22222222222222" customWidth="1"/>
    <col min="23" max="23" width="6.55555555555556" customWidth="1"/>
    <col min="24" max="24" width="5.88888888888889" customWidth="1"/>
    <col min="25" max="25" width="6.33333333333333" customWidth="1"/>
    <col min="26" max="26" width="9.11111111111111" customWidth="1"/>
  </cols>
  <sheetData>
    <row r="1" s="1" customFormat="1" ht="43" customHeight="1" spans="1:1">
      <c r="A1" s="1" t="s">
        <v>0</v>
      </c>
    </row>
    <row r="2" customHeight="1" spans="1:26">
      <c r="A2" s="100"/>
      <c r="B2" s="135" t="s">
        <v>74</v>
      </c>
      <c r="C2" s="72" t="s">
        <v>2</v>
      </c>
      <c r="D2" s="4" t="s">
        <v>3</v>
      </c>
      <c r="E2" s="4" t="s">
        <v>4</v>
      </c>
      <c r="F2" s="4" t="s">
        <v>5</v>
      </c>
      <c r="G2" s="4" t="s">
        <v>75</v>
      </c>
      <c r="H2" s="4" t="s">
        <v>76</v>
      </c>
      <c r="I2" s="4" t="s">
        <v>8</v>
      </c>
      <c r="J2" s="4" t="s">
        <v>9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77</v>
      </c>
      <c r="P2" s="4" t="s">
        <v>78</v>
      </c>
      <c r="Q2" s="4" t="s">
        <v>79</v>
      </c>
      <c r="R2" s="4" t="s">
        <v>80</v>
      </c>
      <c r="S2" s="4" t="s">
        <v>22</v>
      </c>
      <c r="T2" s="4" t="s">
        <v>51</v>
      </c>
      <c r="U2" s="4" t="s">
        <v>81</v>
      </c>
      <c r="V2" s="4" t="s">
        <v>82</v>
      </c>
      <c r="W2" s="4" t="s">
        <v>83</v>
      </c>
      <c r="X2" s="4" t="s">
        <v>24</v>
      </c>
      <c r="Y2" s="57" t="s">
        <v>84</v>
      </c>
      <c r="Z2" s="115">
        <v>141</v>
      </c>
    </row>
    <row r="3" spans="1:26">
      <c r="A3" s="103"/>
      <c r="B3" s="136"/>
      <c r="C3" s="7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59"/>
      <c r="Z3" s="116"/>
    </row>
    <row r="4" spans="1:26">
      <c r="A4" s="103"/>
      <c r="B4" s="136"/>
      <c r="C4" s="7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9"/>
      <c r="Z4" s="116"/>
    </row>
    <row r="5" ht="12" customHeight="1" spans="1:26">
      <c r="A5" s="103"/>
      <c r="B5" s="136"/>
      <c r="C5" s="7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59"/>
      <c r="Z5" s="116"/>
    </row>
    <row r="6" spans="1:26">
      <c r="A6" s="103"/>
      <c r="B6" s="136"/>
      <c r="C6" s="7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59"/>
      <c r="Z6" s="116"/>
    </row>
    <row r="7" ht="28" customHeight="1" spans="1:26">
      <c r="A7" s="106"/>
      <c r="B7" s="137"/>
      <c r="C7" s="7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1"/>
      <c r="Z7" s="117"/>
    </row>
    <row r="8" ht="18" customHeight="1" spans="1:26">
      <c r="A8" s="109"/>
      <c r="B8" s="118"/>
      <c r="C8" s="81">
        <v>1</v>
      </c>
      <c r="D8" s="13">
        <v>2</v>
      </c>
      <c r="E8" s="13">
        <v>3</v>
      </c>
      <c r="F8" s="81">
        <v>4</v>
      </c>
      <c r="G8" s="13">
        <v>5</v>
      </c>
      <c r="H8" s="13">
        <v>6</v>
      </c>
      <c r="I8" s="81">
        <v>7</v>
      </c>
      <c r="J8" s="13">
        <v>8</v>
      </c>
      <c r="K8" s="13">
        <v>9</v>
      </c>
      <c r="L8" s="81">
        <v>10</v>
      </c>
      <c r="M8" s="13">
        <v>11</v>
      </c>
      <c r="N8" s="13">
        <v>12</v>
      </c>
      <c r="O8" s="81">
        <v>13</v>
      </c>
      <c r="P8" s="13">
        <v>14</v>
      </c>
      <c r="Q8" s="13">
        <v>15</v>
      </c>
      <c r="R8" s="81">
        <v>16</v>
      </c>
      <c r="S8" s="13">
        <v>17</v>
      </c>
      <c r="T8" s="13">
        <v>18</v>
      </c>
      <c r="U8" s="81">
        <v>19</v>
      </c>
      <c r="V8" s="13">
        <v>20</v>
      </c>
      <c r="W8" s="13">
        <v>21</v>
      </c>
      <c r="X8" s="81">
        <v>22</v>
      </c>
      <c r="Y8" s="13">
        <v>23</v>
      </c>
      <c r="Z8" s="80" t="s">
        <v>25</v>
      </c>
    </row>
    <row r="9" spans="1:26">
      <c r="A9" s="82" t="s">
        <v>26</v>
      </c>
      <c r="B9" s="15" t="s">
        <v>85</v>
      </c>
      <c r="C9" s="16">
        <v>0.15</v>
      </c>
      <c r="D9" s="17"/>
      <c r="E9" s="17">
        <v>0.006</v>
      </c>
      <c r="F9" s="18"/>
      <c r="G9" s="18">
        <v>0.015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53"/>
      <c r="U9" s="53"/>
      <c r="V9" s="53"/>
      <c r="W9" s="53"/>
      <c r="X9" s="53"/>
      <c r="Y9" s="53"/>
      <c r="Z9" s="64" t="s">
        <v>28</v>
      </c>
    </row>
    <row r="10" spans="1:26">
      <c r="A10" s="83"/>
      <c r="B10" s="20" t="s">
        <v>29</v>
      </c>
      <c r="C10" s="21"/>
      <c r="D10" s="22"/>
      <c r="E10" s="22">
        <v>0.008</v>
      </c>
      <c r="F10" s="23">
        <v>0.00064</v>
      </c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54"/>
      <c r="T10" s="54"/>
      <c r="U10" s="54"/>
      <c r="V10" s="54"/>
      <c r="W10" s="54"/>
      <c r="X10" s="54"/>
      <c r="Y10" s="54"/>
      <c r="Z10" s="65"/>
    </row>
    <row r="11" spans="1:26">
      <c r="A11" s="83"/>
      <c r="B11" s="24" t="s">
        <v>86</v>
      </c>
      <c r="C11" s="21"/>
      <c r="D11" s="22">
        <v>0.01</v>
      </c>
      <c r="E11" s="22"/>
      <c r="F11" s="23"/>
      <c r="G11" s="23"/>
      <c r="H11" s="22"/>
      <c r="I11" s="22">
        <v>0.03</v>
      </c>
      <c r="J11" s="22"/>
      <c r="K11" s="22"/>
      <c r="L11" s="22"/>
      <c r="M11" s="22"/>
      <c r="N11" s="22"/>
      <c r="O11" s="22"/>
      <c r="P11" s="22"/>
      <c r="Q11" s="22"/>
      <c r="R11" s="22"/>
      <c r="S11" s="54"/>
      <c r="T11" s="54"/>
      <c r="U11" s="54"/>
      <c r="V11" s="54"/>
      <c r="W11" s="54"/>
      <c r="X11" s="54"/>
      <c r="Y11" s="54"/>
      <c r="Z11" s="65"/>
    </row>
    <row r="12" spans="1:26">
      <c r="A12" s="83"/>
      <c r="B12" s="20"/>
      <c r="C12" s="21"/>
      <c r="D12" s="22"/>
      <c r="E12" s="22"/>
      <c r="F12" s="23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54"/>
      <c r="T12" s="54"/>
      <c r="U12" s="54"/>
      <c r="V12" s="54"/>
      <c r="W12" s="54"/>
      <c r="X12" s="54"/>
      <c r="Y12" s="54"/>
      <c r="Z12" s="65"/>
    </row>
    <row r="13" ht="13.95" spans="1:26">
      <c r="A13" s="84"/>
      <c r="B13" s="26"/>
      <c r="C13" s="27"/>
      <c r="D13" s="28"/>
      <c r="E13" s="28"/>
      <c r="F13" s="29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55"/>
      <c r="T13" s="55"/>
      <c r="U13" s="55"/>
      <c r="V13" s="55"/>
      <c r="W13" s="55"/>
      <c r="X13" s="55"/>
      <c r="Y13" s="55"/>
      <c r="Z13" s="65"/>
    </row>
    <row r="14" spans="1:26">
      <c r="A14" s="82" t="s">
        <v>30</v>
      </c>
      <c r="B14" s="15" t="s">
        <v>87</v>
      </c>
      <c r="C14" s="16"/>
      <c r="D14" s="17"/>
      <c r="E14" s="17"/>
      <c r="F14" s="18"/>
      <c r="G14" s="18"/>
      <c r="H14" s="17">
        <v>1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53"/>
      <c r="U14" s="53">
        <v>1</v>
      </c>
      <c r="V14" s="53"/>
      <c r="W14" s="53"/>
      <c r="X14" s="53"/>
      <c r="Y14" s="53"/>
      <c r="Z14" s="65"/>
    </row>
    <row r="15" spans="1:26">
      <c r="A15" s="83"/>
      <c r="B15" s="20"/>
      <c r="C15" s="21"/>
      <c r="D15" s="22"/>
      <c r="E15" s="22"/>
      <c r="F15" s="23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54"/>
      <c r="T15" s="54"/>
      <c r="U15" s="54"/>
      <c r="V15" s="54"/>
      <c r="W15" s="54"/>
      <c r="X15" s="54"/>
      <c r="Y15" s="54"/>
      <c r="Z15" s="65"/>
    </row>
    <row r="16" spans="1:26">
      <c r="A16" s="83"/>
      <c r="B16" s="20"/>
      <c r="C16" s="21"/>
      <c r="D16" s="22"/>
      <c r="E16" s="22"/>
      <c r="F16" s="23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54"/>
      <c r="T16" s="54"/>
      <c r="U16" s="54"/>
      <c r="V16" s="54"/>
      <c r="W16" s="54"/>
      <c r="X16" s="54"/>
      <c r="Y16" s="54"/>
      <c r="Z16" s="65"/>
    </row>
    <row r="17" ht="13.95" spans="1:26">
      <c r="A17" s="85"/>
      <c r="B17" s="26"/>
      <c r="C17" s="31"/>
      <c r="D17" s="32"/>
      <c r="E17" s="32"/>
      <c r="F17" s="33"/>
      <c r="G17" s="33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56"/>
      <c r="T17" s="56"/>
      <c r="U17" s="56"/>
      <c r="V17" s="56"/>
      <c r="W17" s="56"/>
      <c r="X17" s="56"/>
      <c r="Y17" s="56"/>
      <c r="Z17" s="65"/>
    </row>
    <row r="18" ht="16" customHeight="1" spans="1:26">
      <c r="A18" s="87" t="s">
        <v>31</v>
      </c>
      <c r="B18" s="35" t="s">
        <v>88</v>
      </c>
      <c r="C18" s="16"/>
      <c r="D18" s="17"/>
      <c r="E18" s="17"/>
      <c r="F18" s="18"/>
      <c r="G18" s="18"/>
      <c r="H18" s="17"/>
      <c r="I18" s="17"/>
      <c r="J18" s="17"/>
      <c r="K18" s="17">
        <v>0.082</v>
      </c>
      <c r="L18" s="17">
        <v>0.011</v>
      </c>
      <c r="M18" s="17">
        <v>0.009</v>
      </c>
      <c r="N18" s="17">
        <v>0.0017</v>
      </c>
      <c r="O18" s="17">
        <v>0.018</v>
      </c>
      <c r="P18" s="17">
        <v>0.075</v>
      </c>
      <c r="Q18" s="17"/>
      <c r="R18" s="17"/>
      <c r="S18" s="53"/>
      <c r="T18" s="53"/>
      <c r="U18" s="53"/>
      <c r="V18" s="53"/>
      <c r="W18" s="53"/>
      <c r="X18" s="53"/>
      <c r="Y18" s="53"/>
      <c r="Z18" s="65"/>
    </row>
    <row r="19" spans="1:26">
      <c r="A19" s="88"/>
      <c r="B19" s="37" t="s">
        <v>89</v>
      </c>
      <c r="C19" s="21"/>
      <c r="D19" s="22"/>
      <c r="E19" s="22"/>
      <c r="F19" s="23"/>
      <c r="G19" s="23"/>
      <c r="H19" s="22"/>
      <c r="I19" s="22"/>
      <c r="J19" s="22"/>
      <c r="K19" s="22"/>
      <c r="L19" s="22">
        <v>0.01</v>
      </c>
      <c r="M19" s="22">
        <v>0.014</v>
      </c>
      <c r="N19" s="22">
        <v>0.0064</v>
      </c>
      <c r="O19" s="22"/>
      <c r="P19" s="22">
        <v>0.081</v>
      </c>
      <c r="Q19" s="22">
        <v>0.04</v>
      </c>
      <c r="R19" s="22"/>
      <c r="S19" s="54"/>
      <c r="T19" s="54"/>
      <c r="U19" s="54"/>
      <c r="V19" s="54"/>
      <c r="W19" s="54"/>
      <c r="X19" s="54"/>
      <c r="Y19" s="54"/>
      <c r="Z19" s="65"/>
    </row>
    <row r="20" spans="1:26">
      <c r="A20" s="88"/>
      <c r="B20" s="37" t="s">
        <v>90</v>
      </c>
      <c r="C20" s="21"/>
      <c r="D20" s="22"/>
      <c r="E20" s="22">
        <v>0.0066</v>
      </c>
      <c r="F20" s="23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54"/>
      <c r="T20" s="54">
        <v>0.03</v>
      </c>
      <c r="U20" s="54"/>
      <c r="V20" s="54"/>
      <c r="W20" s="54">
        <v>0.01</v>
      </c>
      <c r="X20" s="54"/>
      <c r="Y20" s="54"/>
      <c r="Z20" s="65"/>
    </row>
    <row r="21" spans="1:26">
      <c r="A21" s="88"/>
      <c r="B21" s="24" t="s">
        <v>36</v>
      </c>
      <c r="C21" s="21"/>
      <c r="D21" s="22"/>
      <c r="E21" s="22"/>
      <c r="F21" s="23"/>
      <c r="G21" s="23"/>
      <c r="H21" s="22"/>
      <c r="I21" s="22"/>
      <c r="J21" s="22">
        <v>0.048</v>
      </c>
      <c r="K21" s="22"/>
      <c r="L21" s="22"/>
      <c r="M21" s="22"/>
      <c r="N21" s="22"/>
      <c r="O21" s="22"/>
      <c r="P21" s="22"/>
      <c r="Q21" s="22"/>
      <c r="R21" s="22"/>
      <c r="S21" s="54"/>
      <c r="T21" s="54"/>
      <c r="U21" s="54"/>
      <c r="V21" s="54"/>
      <c r="W21" s="54"/>
      <c r="X21" s="54"/>
      <c r="Y21" s="54"/>
      <c r="Z21" s="65"/>
    </row>
    <row r="22" ht="13.95" spans="1:26">
      <c r="A22" s="94"/>
      <c r="B22" s="39"/>
      <c r="C22" s="27"/>
      <c r="D22" s="28"/>
      <c r="E22" s="28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55"/>
      <c r="T22" s="55"/>
      <c r="U22" s="55"/>
      <c r="V22" s="55"/>
      <c r="W22" s="55"/>
      <c r="X22" s="55"/>
      <c r="Y22" s="55"/>
      <c r="Z22" s="65"/>
    </row>
    <row r="23" spans="1:26">
      <c r="A23" s="87" t="s">
        <v>38</v>
      </c>
      <c r="B23" s="15" t="s">
        <v>91</v>
      </c>
      <c r="C23" s="16">
        <v>0.05568</v>
      </c>
      <c r="D23" s="17"/>
      <c r="E23" s="17">
        <v>0.0054</v>
      </c>
      <c r="F23" s="18"/>
      <c r="G23" s="18"/>
      <c r="H23" s="17"/>
      <c r="I23" s="17"/>
      <c r="J23" s="17"/>
      <c r="K23" s="17"/>
      <c r="L23" s="17"/>
      <c r="M23" s="17"/>
      <c r="N23" s="17">
        <v>0.006</v>
      </c>
      <c r="O23" s="17"/>
      <c r="P23" s="17"/>
      <c r="Q23" s="17"/>
      <c r="R23" s="17">
        <v>0.03</v>
      </c>
      <c r="S23" s="53">
        <v>0.006</v>
      </c>
      <c r="T23" s="53"/>
      <c r="U23" s="53"/>
      <c r="V23" s="53">
        <v>10</v>
      </c>
      <c r="W23" s="53"/>
      <c r="X23" s="53"/>
      <c r="Y23" s="53"/>
      <c r="Z23" s="65"/>
    </row>
    <row r="24" spans="1:26">
      <c r="A24" s="88"/>
      <c r="B24" s="20" t="s">
        <v>92</v>
      </c>
      <c r="C24" s="21"/>
      <c r="D24" s="22"/>
      <c r="E24" s="22">
        <v>0.008</v>
      </c>
      <c r="F24" s="23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54"/>
      <c r="T24" s="54"/>
      <c r="U24" s="54"/>
      <c r="V24" s="54"/>
      <c r="W24" s="54">
        <v>0.01514</v>
      </c>
      <c r="X24" s="54"/>
      <c r="Y24" s="54">
        <v>0.00304</v>
      </c>
      <c r="Z24" s="65"/>
    </row>
    <row r="25" spans="1:26">
      <c r="A25" s="88"/>
      <c r="B25" s="20" t="s">
        <v>29</v>
      </c>
      <c r="C25" s="21"/>
      <c r="D25" s="22"/>
      <c r="E25" s="22">
        <v>0.008</v>
      </c>
      <c r="F25" s="23">
        <v>0.00061</v>
      </c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54"/>
      <c r="T25" s="54"/>
      <c r="U25" s="54"/>
      <c r="V25" s="54"/>
      <c r="W25" s="54"/>
      <c r="X25" s="54"/>
      <c r="Y25" s="54"/>
      <c r="Z25" s="65"/>
    </row>
    <row r="26" ht="13.95" spans="1:26">
      <c r="A26" s="94"/>
      <c r="B26" s="26"/>
      <c r="C26" s="27"/>
      <c r="D26" s="28"/>
      <c r="E26" s="28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55"/>
      <c r="T26" s="55"/>
      <c r="U26" s="55"/>
      <c r="V26" s="55"/>
      <c r="W26" s="55"/>
      <c r="X26" s="55">
        <v>1</v>
      </c>
      <c r="Y26" s="55"/>
      <c r="Z26" s="26"/>
    </row>
    <row r="27" ht="15.6" spans="1:26">
      <c r="A27" s="40" t="s">
        <v>40</v>
      </c>
      <c r="B27" s="41"/>
      <c r="C27" s="16">
        <f t="shared" ref="C27:N27" si="0">SUM(C9:C26)</f>
        <v>0.20568</v>
      </c>
      <c r="D27" s="17">
        <f t="shared" si="0"/>
        <v>0.01</v>
      </c>
      <c r="E27" s="17">
        <f t="shared" si="0"/>
        <v>0.042</v>
      </c>
      <c r="F27" s="18">
        <f t="shared" si="0"/>
        <v>0.00125</v>
      </c>
      <c r="G27" s="18">
        <f t="shared" si="0"/>
        <v>0.015</v>
      </c>
      <c r="H27" s="17">
        <f t="shared" si="0"/>
        <v>1</v>
      </c>
      <c r="I27" s="17">
        <f t="shared" si="0"/>
        <v>0.03</v>
      </c>
      <c r="J27" s="17">
        <f t="shared" si="0"/>
        <v>0.048</v>
      </c>
      <c r="K27" s="17">
        <f t="shared" si="0"/>
        <v>0.082</v>
      </c>
      <c r="L27" s="17">
        <f t="shared" si="0"/>
        <v>0.021</v>
      </c>
      <c r="M27" s="17">
        <f t="shared" si="0"/>
        <v>0.023</v>
      </c>
      <c r="N27" s="17">
        <f t="shared" si="0"/>
        <v>0.0141</v>
      </c>
      <c r="O27" s="17">
        <f t="shared" ref="O27:X27" si="1">SUM(O9:O26)</f>
        <v>0.018</v>
      </c>
      <c r="P27" s="17">
        <f t="shared" si="1"/>
        <v>0.156</v>
      </c>
      <c r="Q27" s="17">
        <f t="shared" si="1"/>
        <v>0.04</v>
      </c>
      <c r="R27" s="17">
        <f t="shared" si="1"/>
        <v>0.03</v>
      </c>
      <c r="S27" s="17">
        <f t="shared" si="1"/>
        <v>0.006</v>
      </c>
      <c r="T27" s="17">
        <f t="shared" si="1"/>
        <v>0.03</v>
      </c>
      <c r="U27" s="17">
        <f t="shared" si="1"/>
        <v>1</v>
      </c>
      <c r="V27" s="17">
        <f t="shared" si="1"/>
        <v>10</v>
      </c>
      <c r="W27" s="17">
        <f t="shared" si="1"/>
        <v>0.02514</v>
      </c>
      <c r="X27" s="17">
        <v>1</v>
      </c>
      <c r="Y27" s="53">
        <v>0.4</v>
      </c>
      <c r="Z27" s="15"/>
    </row>
    <row r="28" ht="15.6" hidden="1" spans="1:26">
      <c r="A28" s="42" t="s">
        <v>41</v>
      </c>
      <c r="B28" s="43"/>
      <c r="C28" s="21">
        <f>141*C27</f>
        <v>29.00088</v>
      </c>
      <c r="D28" s="21">
        <f>141*D27</f>
        <v>1.41</v>
      </c>
      <c r="E28" s="21">
        <f>141*E27</f>
        <v>5.922</v>
      </c>
      <c r="F28" s="21">
        <f>141*F27</f>
        <v>0.17625</v>
      </c>
      <c r="G28" s="21">
        <f>141*G27</f>
        <v>2.115</v>
      </c>
      <c r="H28" s="21">
        <v>73</v>
      </c>
      <c r="I28" s="21">
        <f t="shared" ref="I28:N28" si="2">141*I27</f>
        <v>4.23</v>
      </c>
      <c r="J28" s="21">
        <f t="shared" si="2"/>
        <v>6.768</v>
      </c>
      <c r="K28" s="21">
        <f t="shared" si="2"/>
        <v>11.562</v>
      </c>
      <c r="L28" s="21">
        <f t="shared" si="2"/>
        <v>2.961</v>
      </c>
      <c r="M28" s="21">
        <f t="shared" si="2"/>
        <v>3.243</v>
      </c>
      <c r="N28" s="21">
        <f t="shared" si="2"/>
        <v>1.9881</v>
      </c>
      <c r="O28" s="21">
        <f t="shared" ref="O28:AC28" si="3">141*O27</f>
        <v>2.538</v>
      </c>
      <c r="P28" s="21">
        <f t="shared" si="3"/>
        <v>21.996</v>
      </c>
      <c r="Q28" s="21">
        <f t="shared" si="3"/>
        <v>5.64</v>
      </c>
      <c r="R28" s="21">
        <f t="shared" si="3"/>
        <v>4.23</v>
      </c>
      <c r="S28" s="21">
        <f t="shared" si="3"/>
        <v>0.846</v>
      </c>
      <c r="T28" s="21">
        <f t="shared" si="3"/>
        <v>4.23</v>
      </c>
      <c r="U28" s="21">
        <v>77</v>
      </c>
      <c r="V28" s="21">
        <v>10</v>
      </c>
      <c r="W28" s="21">
        <f>141*W27</f>
        <v>3.54474</v>
      </c>
      <c r="X28" s="21">
        <v>1</v>
      </c>
      <c r="Y28" s="21">
        <v>0.4</v>
      </c>
      <c r="Z28" s="20"/>
    </row>
    <row r="29" ht="15.6" spans="1:26">
      <c r="A29" s="42" t="s">
        <v>41</v>
      </c>
      <c r="B29" s="43"/>
      <c r="C29" s="96">
        <f t="shared" ref="C29:N29" si="4">ROUND(C28,2)</f>
        <v>29</v>
      </c>
      <c r="D29" s="44">
        <f t="shared" si="4"/>
        <v>1.41</v>
      </c>
      <c r="E29" s="96">
        <f t="shared" si="4"/>
        <v>5.92</v>
      </c>
      <c r="F29" s="44">
        <f t="shared" si="4"/>
        <v>0.18</v>
      </c>
      <c r="G29" s="96">
        <f t="shared" si="4"/>
        <v>2.12</v>
      </c>
      <c r="H29" s="44">
        <f t="shared" si="4"/>
        <v>73</v>
      </c>
      <c r="I29" s="44">
        <f t="shared" si="4"/>
        <v>4.23</v>
      </c>
      <c r="J29" s="44">
        <f t="shared" si="4"/>
        <v>6.77</v>
      </c>
      <c r="K29" s="44">
        <f t="shared" si="4"/>
        <v>11.56</v>
      </c>
      <c r="L29" s="44">
        <f t="shared" si="4"/>
        <v>2.96</v>
      </c>
      <c r="M29" s="44">
        <f t="shared" si="4"/>
        <v>3.24</v>
      </c>
      <c r="N29" s="44">
        <f t="shared" si="4"/>
        <v>1.99</v>
      </c>
      <c r="O29" s="44">
        <f t="shared" ref="O29:V29" si="5">ROUND(O28,2)</f>
        <v>2.54</v>
      </c>
      <c r="P29" s="44">
        <f t="shared" si="5"/>
        <v>22</v>
      </c>
      <c r="Q29" s="44">
        <f t="shared" si="5"/>
        <v>5.64</v>
      </c>
      <c r="R29" s="44">
        <f t="shared" si="5"/>
        <v>4.23</v>
      </c>
      <c r="S29" s="44">
        <f t="shared" si="5"/>
        <v>0.85</v>
      </c>
      <c r="T29" s="44">
        <f t="shared" si="5"/>
        <v>4.23</v>
      </c>
      <c r="U29" s="44">
        <f t="shared" si="5"/>
        <v>77</v>
      </c>
      <c r="V29" s="44">
        <v>10</v>
      </c>
      <c r="W29" s="44">
        <f>ROUND(W28,2)</f>
        <v>3.54</v>
      </c>
      <c r="X29" s="44">
        <v>1</v>
      </c>
      <c r="Y29" s="67">
        <v>0.4</v>
      </c>
      <c r="Z29" s="68"/>
    </row>
    <row r="30" ht="15.6" spans="1:26">
      <c r="A30" s="42" t="s">
        <v>42</v>
      </c>
      <c r="B30" s="43"/>
      <c r="C30" s="44">
        <v>65</v>
      </c>
      <c r="D30" s="44">
        <v>730</v>
      </c>
      <c r="E30" s="44">
        <v>58</v>
      </c>
      <c r="F30" s="44">
        <v>1400</v>
      </c>
      <c r="G30" s="44">
        <v>95</v>
      </c>
      <c r="H30" s="44">
        <v>15</v>
      </c>
      <c r="I30" s="44">
        <v>63.16</v>
      </c>
      <c r="J30" s="44">
        <v>40</v>
      </c>
      <c r="K30" s="44">
        <v>33</v>
      </c>
      <c r="L30" s="44">
        <v>39</v>
      </c>
      <c r="M30" s="44">
        <v>60</v>
      </c>
      <c r="N30" s="44">
        <v>218.48</v>
      </c>
      <c r="O30" s="44">
        <v>165</v>
      </c>
      <c r="P30" s="44">
        <v>220</v>
      </c>
      <c r="Q30" s="44">
        <v>60</v>
      </c>
      <c r="R30" s="44">
        <v>129.52</v>
      </c>
      <c r="S30" s="44">
        <v>71</v>
      </c>
      <c r="T30" s="44">
        <v>100</v>
      </c>
      <c r="U30" s="44">
        <v>17.97</v>
      </c>
      <c r="V30" s="44">
        <v>10</v>
      </c>
      <c r="W30" s="44">
        <v>215</v>
      </c>
      <c r="X30" s="44">
        <v>12</v>
      </c>
      <c r="Y30" s="67">
        <v>105</v>
      </c>
      <c r="Z30" s="68"/>
    </row>
    <row r="31" ht="16.35" spans="1:26">
      <c r="A31" s="45" t="s">
        <v>43</v>
      </c>
      <c r="B31" s="46"/>
      <c r="C31" s="47">
        <f t="shared" ref="C31:N31" si="6">C29*C30</f>
        <v>1885</v>
      </c>
      <c r="D31" s="47">
        <f t="shared" si="6"/>
        <v>1029.3</v>
      </c>
      <c r="E31" s="47">
        <f t="shared" si="6"/>
        <v>343.36</v>
      </c>
      <c r="F31" s="47">
        <f t="shared" si="6"/>
        <v>252</v>
      </c>
      <c r="G31" s="47">
        <f t="shared" si="6"/>
        <v>201.4</v>
      </c>
      <c r="H31" s="47">
        <f t="shared" si="6"/>
        <v>1095</v>
      </c>
      <c r="I31" s="47">
        <f t="shared" si="6"/>
        <v>267.1668</v>
      </c>
      <c r="J31" s="47">
        <f t="shared" si="6"/>
        <v>270.8</v>
      </c>
      <c r="K31" s="47">
        <f t="shared" si="6"/>
        <v>381.48</v>
      </c>
      <c r="L31" s="47">
        <f t="shared" si="6"/>
        <v>115.44</v>
      </c>
      <c r="M31" s="47">
        <f t="shared" si="6"/>
        <v>194.4</v>
      </c>
      <c r="N31" s="47">
        <v>434.77</v>
      </c>
      <c r="O31" s="47">
        <f t="shared" ref="O31:AC31" si="7">O29*O30</f>
        <v>419.1</v>
      </c>
      <c r="P31" s="47">
        <f t="shared" si="7"/>
        <v>4840</v>
      </c>
      <c r="Q31" s="47">
        <f t="shared" si="7"/>
        <v>338.4</v>
      </c>
      <c r="R31" s="47">
        <v>547.89</v>
      </c>
      <c r="S31" s="47">
        <f t="shared" si="7"/>
        <v>60.35</v>
      </c>
      <c r="T31" s="47">
        <f t="shared" si="7"/>
        <v>423</v>
      </c>
      <c r="U31" s="47">
        <v>1383.52</v>
      </c>
      <c r="V31" s="47">
        <f t="shared" si="7"/>
        <v>100</v>
      </c>
      <c r="W31" s="47">
        <f t="shared" si="7"/>
        <v>761.1</v>
      </c>
      <c r="X31" s="47">
        <f t="shared" si="7"/>
        <v>12</v>
      </c>
      <c r="Y31" s="47">
        <f t="shared" si="7"/>
        <v>42</v>
      </c>
      <c r="Z31" s="69">
        <f>SUM(C31:Y31)</f>
        <v>15397.4768</v>
      </c>
    </row>
    <row r="32" ht="15.6" spans="1:26">
      <c r="A32" s="48"/>
      <c r="B32" s="48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>
        <f>Z31/Z2</f>
        <v>109.201963120567</v>
      </c>
    </row>
    <row r="33" customFormat="1" ht="27" customHeight="1" spans="2:11">
      <c r="B33" s="50" t="s">
        <v>44</v>
      </c>
      <c r="K33" s="51"/>
    </row>
    <row r="34" customFormat="1" ht="27" customHeight="1" spans="2:11">
      <c r="B34" s="50" t="s">
        <v>45</v>
      </c>
      <c r="K34" s="51"/>
    </row>
    <row r="35" customFormat="1" ht="27" customHeight="1" spans="2:2">
      <c r="B35" s="50" t="s">
        <v>46</v>
      </c>
    </row>
  </sheetData>
  <mergeCells count="38">
    <mergeCell ref="A1:Y1"/>
    <mergeCell ref="A27:B27"/>
    <mergeCell ref="A28:B28"/>
    <mergeCell ref="A29:B29"/>
    <mergeCell ref="A30:B30"/>
    <mergeCell ref="A31:B31"/>
    <mergeCell ref="A32:B32"/>
    <mergeCell ref="A2:A7"/>
    <mergeCell ref="A9:A13"/>
    <mergeCell ref="A14:A17"/>
    <mergeCell ref="A18:A22"/>
    <mergeCell ref="A23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5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6"/>
    <pageSetUpPr fitToPage="1"/>
  </sheetPr>
  <dimension ref="A1:AC36"/>
  <sheetViews>
    <sheetView topLeftCell="B1" workbookViewId="0">
      <pane ySplit="7" topLeftCell="A8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3.6666666666667" customWidth="1"/>
    <col min="3" max="3" width="7.55555555555556" customWidth="1"/>
    <col min="4" max="4" width="7.33333333333333" customWidth="1"/>
    <col min="5" max="5" width="6.66666666666667" customWidth="1"/>
    <col min="6" max="6" width="6.33333333333333" customWidth="1"/>
    <col min="7" max="7" width="7.22222222222222" customWidth="1"/>
    <col min="8" max="8" width="6.33333333333333" customWidth="1"/>
    <col min="9" max="9" width="6.22222222222222" customWidth="1"/>
    <col min="10" max="10" width="6.11111111111111" customWidth="1"/>
    <col min="11" max="12" width="6.33333333333333" customWidth="1"/>
    <col min="13" max="13" width="6.44444444444444" customWidth="1"/>
    <col min="14" max="14" width="6.33333333333333" customWidth="1"/>
    <col min="15" max="15" width="6.44444444444444" customWidth="1"/>
    <col min="16" max="16" width="6.11111111111111" customWidth="1"/>
    <col min="17" max="17" width="6.22222222222222" customWidth="1"/>
    <col min="18" max="18" width="7.44444444444444" customWidth="1"/>
    <col min="19" max="19" width="6.44444444444444" customWidth="1"/>
    <col min="20" max="20" width="6.11111111111111" customWidth="1"/>
    <col min="21" max="21" width="6.33333333333333" customWidth="1"/>
    <col min="22" max="23" width="6.11111111111111" customWidth="1"/>
    <col min="24" max="24" width="5.11111111111111" customWidth="1"/>
    <col min="25" max="25" width="5.55555555555556" customWidth="1"/>
    <col min="26" max="26" width="6.11111111111111" customWidth="1"/>
    <col min="27" max="27" width="6.55555555555556" customWidth="1"/>
    <col min="28" max="28" width="5.11111111111111" customWidth="1"/>
    <col min="29" max="29" width="8.44444444444444" customWidth="1"/>
  </cols>
  <sheetData>
    <row r="1" s="1" customFormat="1" ht="43" customHeight="1" spans="1:1">
      <c r="A1" s="1" t="s">
        <v>0</v>
      </c>
    </row>
    <row r="2" customHeight="1" spans="1:29">
      <c r="A2" s="100"/>
      <c r="B2" s="135" t="s">
        <v>93</v>
      </c>
      <c r="C2" s="72" t="s">
        <v>2</v>
      </c>
      <c r="D2" s="4" t="s">
        <v>3</v>
      </c>
      <c r="E2" s="4" t="s">
        <v>4</v>
      </c>
      <c r="F2" s="4" t="s">
        <v>80</v>
      </c>
      <c r="G2" s="4" t="s">
        <v>5</v>
      </c>
      <c r="H2" s="4" t="s">
        <v>8</v>
      </c>
      <c r="I2" s="4" t="s">
        <v>9</v>
      </c>
      <c r="J2" s="4" t="s">
        <v>54</v>
      </c>
      <c r="K2" s="4" t="s">
        <v>21</v>
      </c>
      <c r="L2" s="4" t="s">
        <v>20</v>
      </c>
      <c r="M2" s="4" t="s">
        <v>22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49</v>
      </c>
      <c r="T2" s="4" t="s">
        <v>94</v>
      </c>
      <c r="U2" s="4" t="s">
        <v>58</v>
      </c>
      <c r="V2" s="4" t="s">
        <v>95</v>
      </c>
      <c r="W2" s="4" t="s">
        <v>82</v>
      </c>
      <c r="X2" s="4" t="s">
        <v>96</v>
      </c>
      <c r="Y2" s="4" t="s">
        <v>55</v>
      </c>
      <c r="Z2" s="4" t="s">
        <v>97</v>
      </c>
      <c r="AA2" s="4" t="s">
        <v>23</v>
      </c>
      <c r="AB2" s="4" t="s">
        <v>24</v>
      </c>
      <c r="AC2" s="58">
        <v>130</v>
      </c>
    </row>
    <row r="3" spans="1:29">
      <c r="A3" s="103"/>
      <c r="B3" s="136"/>
      <c r="C3" s="7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60"/>
    </row>
    <row r="4" spans="1:29">
      <c r="A4" s="103"/>
      <c r="B4" s="136"/>
      <c r="C4" s="7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60"/>
    </row>
    <row r="5" ht="12" customHeight="1" spans="1:29">
      <c r="A5" s="103"/>
      <c r="B5" s="136"/>
      <c r="C5" s="7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0"/>
    </row>
    <row r="6" spans="1:29">
      <c r="A6" s="103"/>
      <c r="B6" s="136"/>
      <c r="C6" s="7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60"/>
    </row>
    <row r="7" ht="28" customHeight="1" spans="1:29">
      <c r="A7" s="106"/>
      <c r="B7" s="137"/>
      <c r="C7" s="7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2"/>
    </row>
    <row r="8" ht="15" customHeight="1" spans="1:29">
      <c r="A8" s="109"/>
      <c r="B8" s="118"/>
      <c r="C8" s="81">
        <v>1</v>
      </c>
      <c r="D8" s="13">
        <v>2</v>
      </c>
      <c r="E8" s="13">
        <v>3</v>
      </c>
      <c r="F8" s="81">
        <v>4</v>
      </c>
      <c r="G8" s="13">
        <v>5</v>
      </c>
      <c r="H8" s="13">
        <v>6</v>
      </c>
      <c r="I8" s="81">
        <v>7</v>
      </c>
      <c r="J8" s="13">
        <v>8</v>
      </c>
      <c r="K8" s="13">
        <v>9</v>
      </c>
      <c r="L8" s="81">
        <v>10</v>
      </c>
      <c r="M8" s="13">
        <v>11</v>
      </c>
      <c r="N8" s="13">
        <v>12</v>
      </c>
      <c r="O8" s="81">
        <v>13</v>
      </c>
      <c r="P8" s="13">
        <v>14</v>
      </c>
      <c r="Q8" s="13">
        <v>15</v>
      </c>
      <c r="R8" s="81">
        <v>16</v>
      </c>
      <c r="S8" s="13">
        <v>17</v>
      </c>
      <c r="T8" s="13">
        <v>18</v>
      </c>
      <c r="U8" s="81">
        <v>19</v>
      </c>
      <c r="V8" s="13">
        <v>20</v>
      </c>
      <c r="W8" s="13">
        <v>21</v>
      </c>
      <c r="X8" s="81">
        <v>22</v>
      </c>
      <c r="Y8" s="13">
        <v>23</v>
      </c>
      <c r="Z8" s="13">
        <v>24</v>
      </c>
      <c r="AA8" s="81">
        <v>25</v>
      </c>
      <c r="AB8" s="13">
        <v>26</v>
      </c>
      <c r="AC8" s="172" t="s">
        <v>25</v>
      </c>
    </row>
    <row r="9" spans="1:29">
      <c r="A9" s="14" t="s">
        <v>26</v>
      </c>
      <c r="B9" s="15" t="s">
        <v>98</v>
      </c>
      <c r="C9" s="16">
        <v>0.161538</v>
      </c>
      <c r="D9" s="17"/>
      <c r="E9" s="17">
        <v>0.0063</v>
      </c>
      <c r="F9" s="17">
        <v>0.022</v>
      </c>
      <c r="G9" s="15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57"/>
      <c r="X9" s="158"/>
      <c r="Y9" s="158"/>
      <c r="Z9" s="158"/>
      <c r="AA9" s="158"/>
      <c r="AB9" s="158"/>
      <c r="AC9" s="64" t="s">
        <v>61</v>
      </c>
    </row>
    <row r="10" spans="1:29">
      <c r="A10" s="19"/>
      <c r="B10" s="20" t="s">
        <v>29</v>
      </c>
      <c r="C10" s="21"/>
      <c r="D10" s="22"/>
      <c r="E10" s="22">
        <v>0.007</v>
      </c>
      <c r="F10" s="22"/>
      <c r="G10" s="166">
        <v>0.0006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166"/>
      <c r="X10" s="169"/>
      <c r="Y10" s="169"/>
      <c r="Z10" s="169"/>
      <c r="AA10" s="169"/>
      <c r="AB10" s="169"/>
      <c r="AC10" s="65"/>
    </row>
    <row r="11" spans="1:29">
      <c r="A11" s="19"/>
      <c r="B11" s="24" t="s">
        <v>99</v>
      </c>
      <c r="C11" s="21"/>
      <c r="D11" s="22">
        <v>0.0109</v>
      </c>
      <c r="E11" s="22"/>
      <c r="F11" s="22"/>
      <c r="G11" s="166"/>
      <c r="H11" s="22">
        <v>0.033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66"/>
      <c r="X11" s="169"/>
      <c r="Y11" s="169"/>
      <c r="Z11" s="169"/>
      <c r="AA11" s="169"/>
      <c r="AB11" s="169"/>
      <c r="AC11" s="65"/>
    </row>
    <row r="12" spans="1:29">
      <c r="A12" s="19"/>
      <c r="B12" s="20"/>
      <c r="C12" s="21"/>
      <c r="D12" s="22"/>
      <c r="E12" s="22"/>
      <c r="F12" s="22"/>
      <c r="G12" s="166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166"/>
      <c r="X12" s="169"/>
      <c r="Y12" s="169"/>
      <c r="Z12" s="169"/>
      <c r="AA12" s="169"/>
      <c r="AB12" s="169"/>
      <c r="AC12" s="65"/>
    </row>
    <row r="13" ht="13.95" spans="1:29">
      <c r="A13" s="25"/>
      <c r="B13" s="26"/>
      <c r="C13" s="27"/>
      <c r="D13" s="28"/>
      <c r="E13" s="28"/>
      <c r="F13" s="28"/>
      <c r="G13" s="16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67"/>
      <c r="X13" s="170"/>
      <c r="Y13" s="170"/>
      <c r="Z13" s="170"/>
      <c r="AA13" s="170"/>
      <c r="AB13" s="170"/>
      <c r="AC13" s="65"/>
    </row>
    <row r="14" spans="1:29">
      <c r="A14" s="14" t="s">
        <v>30</v>
      </c>
      <c r="B14" s="15" t="s">
        <v>95</v>
      </c>
      <c r="C14" s="16"/>
      <c r="D14" s="17"/>
      <c r="E14" s="17"/>
      <c r="F14" s="17"/>
      <c r="G14" s="15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0.028</v>
      </c>
      <c r="W14" s="157"/>
      <c r="X14" s="158"/>
      <c r="Y14" s="158"/>
      <c r="Z14" s="158"/>
      <c r="AA14" s="158"/>
      <c r="AB14" s="158"/>
      <c r="AC14" s="65"/>
    </row>
    <row r="15" spans="1:29">
      <c r="A15" s="19"/>
      <c r="B15" s="20"/>
      <c r="C15" s="21"/>
      <c r="D15" s="22"/>
      <c r="E15" s="22"/>
      <c r="F15" s="22"/>
      <c r="G15" s="166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66"/>
      <c r="X15" s="169"/>
      <c r="Y15" s="169"/>
      <c r="Z15" s="169"/>
      <c r="AA15" s="169"/>
      <c r="AB15" s="169"/>
      <c r="AC15" s="65"/>
    </row>
    <row r="16" spans="1:29">
      <c r="A16" s="19"/>
      <c r="B16" s="20"/>
      <c r="C16" s="21"/>
      <c r="D16" s="22"/>
      <c r="E16" s="22"/>
      <c r="F16" s="22"/>
      <c r="G16" s="166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66"/>
      <c r="X16" s="169"/>
      <c r="Y16" s="169"/>
      <c r="Z16" s="169"/>
      <c r="AA16" s="169"/>
      <c r="AB16" s="169"/>
      <c r="AC16" s="65"/>
    </row>
    <row r="17" ht="13.95" spans="1:29">
      <c r="A17" s="25"/>
      <c r="B17" s="26"/>
      <c r="C17" s="31"/>
      <c r="D17" s="32"/>
      <c r="E17" s="32"/>
      <c r="F17" s="32"/>
      <c r="G17" s="168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168"/>
      <c r="X17" s="171"/>
      <c r="Y17" s="171"/>
      <c r="Z17" s="171"/>
      <c r="AA17" s="171"/>
      <c r="AB17" s="171"/>
      <c r="AC17" s="65"/>
    </row>
    <row r="18" spans="1:29">
      <c r="A18" s="34" t="s">
        <v>31</v>
      </c>
      <c r="B18" s="35" t="s">
        <v>65</v>
      </c>
      <c r="C18" s="16"/>
      <c r="D18" s="17"/>
      <c r="E18" s="17"/>
      <c r="F18" s="17"/>
      <c r="G18" s="157"/>
      <c r="H18" s="17"/>
      <c r="I18" s="17"/>
      <c r="J18" s="17"/>
      <c r="K18" s="17">
        <v>0.005</v>
      </c>
      <c r="L18" s="17"/>
      <c r="M18" s="17"/>
      <c r="N18" s="17">
        <v>0.091</v>
      </c>
      <c r="O18" s="17">
        <v>0.01016</v>
      </c>
      <c r="P18" s="17">
        <v>0.01</v>
      </c>
      <c r="Q18" s="17">
        <v>0.0023</v>
      </c>
      <c r="R18" s="17">
        <v>0.0753</v>
      </c>
      <c r="S18" s="17"/>
      <c r="T18" s="17"/>
      <c r="U18" s="17"/>
      <c r="V18" s="17"/>
      <c r="W18" s="157"/>
      <c r="X18" s="158"/>
      <c r="Y18" s="158"/>
      <c r="Z18" s="158"/>
      <c r="AA18" s="158"/>
      <c r="AB18" s="158"/>
      <c r="AC18" s="65"/>
    </row>
    <row r="19" spans="1:29">
      <c r="A19" s="36"/>
      <c r="B19" s="93" t="s">
        <v>100</v>
      </c>
      <c r="C19" s="21"/>
      <c r="D19" s="22"/>
      <c r="E19" s="22"/>
      <c r="F19" s="22"/>
      <c r="G19" s="166"/>
      <c r="H19" s="22"/>
      <c r="I19" s="22"/>
      <c r="J19" s="22"/>
      <c r="K19" s="22"/>
      <c r="L19" s="22"/>
      <c r="M19" s="22">
        <v>0.0033</v>
      </c>
      <c r="N19" s="22"/>
      <c r="O19" s="22">
        <v>0.01</v>
      </c>
      <c r="P19" s="22">
        <v>0.003</v>
      </c>
      <c r="Q19" s="22">
        <v>0.0031</v>
      </c>
      <c r="R19" s="22">
        <v>0.0752</v>
      </c>
      <c r="S19" s="22"/>
      <c r="T19" s="22"/>
      <c r="U19" s="22"/>
      <c r="V19" s="22"/>
      <c r="W19" s="166"/>
      <c r="X19" s="169"/>
      <c r="Y19" s="169"/>
      <c r="Z19" s="169"/>
      <c r="AA19" s="169"/>
      <c r="AB19" s="169"/>
      <c r="AC19" s="65"/>
    </row>
    <row r="20" spans="1:29">
      <c r="A20" s="36"/>
      <c r="B20" s="93" t="s">
        <v>101</v>
      </c>
      <c r="C20" s="21"/>
      <c r="D20" s="22">
        <v>0.0074</v>
      </c>
      <c r="E20" s="22"/>
      <c r="F20" s="22"/>
      <c r="G20" s="166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v>0.042</v>
      </c>
      <c r="T20" s="22"/>
      <c r="U20" s="22"/>
      <c r="V20" s="22"/>
      <c r="W20" s="166"/>
      <c r="X20" s="169"/>
      <c r="Y20" s="169"/>
      <c r="Z20" s="169"/>
      <c r="AA20" s="169"/>
      <c r="AB20" s="169"/>
      <c r="AC20" s="65"/>
    </row>
    <row r="21" spans="1:29">
      <c r="A21" s="36"/>
      <c r="B21" s="93" t="s">
        <v>35</v>
      </c>
      <c r="C21" s="21"/>
      <c r="D21" s="22"/>
      <c r="E21" s="22">
        <v>0.008</v>
      </c>
      <c r="F21" s="22"/>
      <c r="G21" s="166"/>
      <c r="H21" s="22"/>
      <c r="I21" s="22"/>
      <c r="J21" s="22"/>
      <c r="K21" s="22"/>
      <c r="L21" s="22">
        <v>0.0195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66"/>
      <c r="X21" s="169"/>
      <c r="Y21" s="169"/>
      <c r="Z21" s="169"/>
      <c r="AA21" s="169"/>
      <c r="AB21" s="169"/>
      <c r="AC21" s="65"/>
    </row>
    <row r="22" spans="1:29">
      <c r="A22" s="36"/>
      <c r="B22" s="24" t="s">
        <v>36</v>
      </c>
      <c r="C22" s="21"/>
      <c r="D22" s="22"/>
      <c r="E22" s="22"/>
      <c r="F22" s="22"/>
      <c r="G22" s="166"/>
      <c r="H22" s="22"/>
      <c r="I22" s="22">
        <v>0.05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66"/>
      <c r="X22" s="169"/>
      <c r="Y22" s="169"/>
      <c r="Z22" s="169"/>
      <c r="AA22" s="169"/>
      <c r="AB22" s="169"/>
      <c r="AC22" s="65"/>
    </row>
    <row r="23" ht="13.95" spans="1:29">
      <c r="A23" s="38"/>
      <c r="B23" s="39"/>
      <c r="C23" s="27"/>
      <c r="D23" s="28"/>
      <c r="E23" s="28"/>
      <c r="F23" s="28"/>
      <c r="G23" s="16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67"/>
      <c r="X23" s="170"/>
      <c r="Y23" s="170"/>
      <c r="Z23" s="170"/>
      <c r="AA23" s="170"/>
      <c r="AB23" s="170"/>
      <c r="AC23" s="65"/>
    </row>
    <row r="24" spans="1:29">
      <c r="A24" s="34" t="s">
        <v>38</v>
      </c>
      <c r="B24" s="15" t="s">
        <v>102</v>
      </c>
      <c r="C24" s="16">
        <v>0.00769</v>
      </c>
      <c r="D24" s="17"/>
      <c r="E24" s="17">
        <v>0.0103</v>
      </c>
      <c r="F24" s="17"/>
      <c r="G24" s="157"/>
      <c r="H24" s="17"/>
      <c r="I24" s="17"/>
      <c r="J24" s="17"/>
      <c r="K24" s="17"/>
      <c r="L24" s="17"/>
      <c r="M24" s="17">
        <v>0.041</v>
      </c>
      <c r="N24" s="17"/>
      <c r="O24" s="17"/>
      <c r="P24" s="17"/>
      <c r="Q24" s="17">
        <v>0.0024</v>
      </c>
      <c r="R24" s="17"/>
      <c r="S24" s="17"/>
      <c r="T24" s="17">
        <v>0.025</v>
      </c>
      <c r="U24" s="17">
        <v>0.0034615</v>
      </c>
      <c r="V24" s="17"/>
      <c r="W24" s="157">
        <v>13</v>
      </c>
      <c r="X24" s="158">
        <v>5</v>
      </c>
      <c r="Y24" s="158"/>
      <c r="Z24" s="158"/>
      <c r="AA24" s="158"/>
      <c r="AB24" s="158"/>
      <c r="AC24" s="65"/>
    </row>
    <row r="25" spans="1:29">
      <c r="A25" s="36"/>
      <c r="B25" s="20" t="s">
        <v>70</v>
      </c>
      <c r="C25" s="21">
        <v>0.16154</v>
      </c>
      <c r="D25" s="22"/>
      <c r="E25" s="22">
        <v>0.008</v>
      </c>
      <c r="F25" s="22"/>
      <c r="G25" s="166"/>
      <c r="H25" s="22"/>
      <c r="I25" s="22"/>
      <c r="J25" s="22">
        <v>0.0031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66"/>
      <c r="X25" s="169"/>
      <c r="Y25" s="169"/>
      <c r="Z25" s="169"/>
      <c r="AA25" s="169"/>
      <c r="AB25" s="169"/>
      <c r="AC25" s="65"/>
    </row>
    <row r="26" spans="1:29">
      <c r="A26" s="36"/>
      <c r="B26" s="20"/>
      <c r="C26" s="21"/>
      <c r="D26" s="22"/>
      <c r="E26" s="22"/>
      <c r="F26" s="22"/>
      <c r="G26" s="166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66"/>
      <c r="X26" s="169"/>
      <c r="Y26" s="169"/>
      <c r="Z26" s="169"/>
      <c r="AA26" s="169"/>
      <c r="AB26" s="169"/>
      <c r="AC26" s="65"/>
    </row>
    <row r="27" ht="13.95" spans="1:29">
      <c r="A27" s="38"/>
      <c r="B27" s="26"/>
      <c r="C27" s="27"/>
      <c r="D27" s="28"/>
      <c r="E27" s="28"/>
      <c r="F27" s="28"/>
      <c r="G27" s="16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167"/>
      <c r="X27" s="170"/>
      <c r="Y27" s="170">
        <v>5</v>
      </c>
      <c r="Z27" s="170">
        <v>1.34</v>
      </c>
      <c r="AA27" s="170">
        <v>0.38</v>
      </c>
      <c r="AB27" s="170">
        <v>1</v>
      </c>
      <c r="AC27" s="65"/>
    </row>
    <row r="28" ht="16.35" spans="1:29">
      <c r="A28" s="40" t="s">
        <v>40</v>
      </c>
      <c r="B28" s="41"/>
      <c r="C28" s="16">
        <f t="shared" ref="C28:Y28" si="0">SUM(C9:C27)</f>
        <v>0.330768</v>
      </c>
      <c r="D28" s="17">
        <f t="shared" si="0"/>
        <v>0.0183</v>
      </c>
      <c r="E28" s="17">
        <f t="shared" si="0"/>
        <v>0.0396</v>
      </c>
      <c r="F28" s="17">
        <f t="shared" si="0"/>
        <v>0.022</v>
      </c>
      <c r="G28" s="157">
        <f t="shared" si="0"/>
        <v>0.0006</v>
      </c>
      <c r="H28" s="17">
        <f t="shared" si="0"/>
        <v>0.033</v>
      </c>
      <c r="I28" s="17">
        <f t="shared" si="0"/>
        <v>0.05</v>
      </c>
      <c r="J28" s="17">
        <f t="shared" si="0"/>
        <v>0.0031</v>
      </c>
      <c r="K28" s="17">
        <f t="shared" si="0"/>
        <v>0.005</v>
      </c>
      <c r="L28" s="17">
        <f t="shared" si="0"/>
        <v>0.0195</v>
      </c>
      <c r="M28" s="17">
        <f t="shared" si="0"/>
        <v>0.0443</v>
      </c>
      <c r="N28" s="17">
        <f t="shared" si="0"/>
        <v>0.091</v>
      </c>
      <c r="O28" s="17">
        <f t="shared" si="0"/>
        <v>0.02016</v>
      </c>
      <c r="P28" s="17">
        <f t="shared" si="0"/>
        <v>0.013</v>
      </c>
      <c r="Q28" s="17">
        <f t="shared" si="0"/>
        <v>0.0078</v>
      </c>
      <c r="R28" s="17">
        <f t="shared" si="0"/>
        <v>0.1505</v>
      </c>
      <c r="S28" s="17">
        <f t="shared" si="0"/>
        <v>0.042</v>
      </c>
      <c r="T28" s="17">
        <f t="shared" si="0"/>
        <v>0.025</v>
      </c>
      <c r="U28" s="17">
        <f t="shared" si="0"/>
        <v>0.0034615</v>
      </c>
      <c r="V28" s="17">
        <f t="shared" si="0"/>
        <v>0.028</v>
      </c>
      <c r="W28" s="17">
        <f t="shared" si="0"/>
        <v>13</v>
      </c>
      <c r="X28" s="17">
        <f t="shared" si="0"/>
        <v>5</v>
      </c>
      <c r="Y28" s="17">
        <v>5</v>
      </c>
      <c r="Z28" s="17">
        <v>1.34</v>
      </c>
      <c r="AA28" s="17">
        <f>SUM(AA9:AA27)</f>
        <v>0.38</v>
      </c>
      <c r="AB28" s="17">
        <v>1</v>
      </c>
      <c r="AC28" s="66"/>
    </row>
    <row r="29" ht="15.6" hidden="1" spans="1:29">
      <c r="A29" s="42" t="s">
        <v>41</v>
      </c>
      <c r="B29" s="43"/>
      <c r="C29" s="96">
        <f>130*C28</f>
        <v>42.99984</v>
      </c>
      <c r="D29" s="96">
        <f t="shared" ref="D29:V29" si="1">130*D28</f>
        <v>2.379</v>
      </c>
      <c r="E29" s="96">
        <f t="shared" si="1"/>
        <v>5.148</v>
      </c>
      <c r="F29" s="96">
        <f t="shared" si="1"/>
        <v>2.86</v>
      </c>
      <c r="G29" s="96">
        <f t="shared" si="1"/>
        <v>0.078</v>
      </c>
      <c r="H29" s="96">
        <f t="shared" si="1"/>
        <v>4.29</v>
      </c>
      <c r="I29" s="96">
        <f t="shared" si="1"/>
        <v>6.5</v>
      </c>
      <c r="J29" s="96">
        <f t="shared" si="1"/>
        <v>0.403</v>
      </c>
      <c r="K29" s="96">
        <f t="shared" si="1"/>
        <v>0.65</v>
      </c>
      <c r="L29" s="96">
        <f t="shared" si="1"/>
        <v>2.535</v>
      </c>
      <c r="M29" s="96">
        <f t="shared" si="1"/>
        <v>5.759</v>
      </c>
      <c r="N29" s="96">
        <f t="shared" si="1"/>
        <v>11.83</v>
      </c>
      <c r="O29" s="96">
        <f t="shared" si="1"/>
        <v>2.6208</v>
      </c>
      <c r="P29" s="96">
        <f t="shared" si="1"/>
        <v>1.69</v>
      </c>
      <c r="Q29" s="96">
        <f t="shared" si="1"/>
        <v>1.014</v>
      </c>
      <c r="R29" s="96">
        <f t="shared" si="1"/>
        <v>19.565</v>
      </c>
      <c r="S29" s="96">
        <f t="shared" si="1"/>
        <v>5.46</v>
      </c>
      <c r="T29" s="96">
        <f t="shared" si="1"/>
        <v>3.25</v>
      </c>
      <c r="U29" s="96">
        <f t="shared" si="1"/>
        <v>0.449995</v>
      </c>
      <c r="V29" s="96">
        <f t="shared" si="1"/>
        <v>3.64</v>
      </c>
      <c r="W29" s="96">
        <v>13</v>
      </c>
      <c r="X29" s="96">
        <v>5</v>
      </c>
      <c r="Y29" s="96">
        <v>5</v>
      </c>
      <c r="Z29" s="96">
        <v>1.34</v>
      </c>
      <c r="AA29" s="96">
        <v>0.38</v>
      </c>
      <c r="AB29" s="96">
        <v>1</v>
      </c>
      <c r="AC29" s="173"/>
    </row>
    <row r="30" ht="15.6" spans="1:29">
      <c r="A30" s="42" t="s">
        <v>41</v>
      </c>
      <c r="B30" s="43"/>
      <c r="C30" s="96">
        <f t="shared" ref="C30:V30" si="2">ROUND(C29,2)</f>
        <v>43</v>
      </c>
      <c r="D30" s="44">
        <f t="shared" si="2"/>
        <v>2.38</v>
      </c>
      <c r="E30" s="44">
        <f t="shared" si="2"/>
        <v>5.15</v>
      </c>
      <c r="F30" s="44">
        <f t="shared" si="2"/>
        <v>2.86</v>
      </c>
      <c r="G30" s="44">
        <f t="shared" si="2"/>
        <v>0.08</v>
      </c>
      <c r="H30" s="44">
        <f t="shared" si="2"/>
        <v>4.29</v>
      </c>
      <c r="I30" s="44">
        <f t="shared" si="2"/>
        <v>6.5</v>
      </c>
      <c r="J30" s="44">
        <f t="shared" si="2"/>
        <v>0.4</v>
      </c>
      <c r="K30" s="44">
        <f t="shared" si="2"/>
        <v>0.65</v>
      </c>
      <c r="L30" s="44">
        <f t="shared" si="2"/>
        <v>2.54</v>
      </c>
      <c r="M30" s="44">
        <f t="shared" si="2"/>
        <v>5.76</v>
      </c>
      <c r="N30" s="44">
        <f t="shared" si="2"/>
        <v>11.83</v>
      </c>
      <c r="O30" s="44">
        <f t="shared" si="2"/>
        <v>2.62</v>
      </c>
      <c r="P30" s="44">
        <f t="shared" si="2"/>
        <v>1.69</v>
      </c>
      <c r="Q30" s="44">
        <f t="shared" si="2"/>
        <v>1.01</v>
      </c>
      <c r="R30" s="44">
        <f t="shared" si="2"/>
        <v>19.57</v>
      </c>
      <c r="S30" s="44">
        <f t="shared" si="2"/>
        <v>5.46</v>
      </c>
      <c r="T30" s="44">
        <f t="shared" si="2"/>
        <v>3.25</v>
      </c>
      <c r="U30" s="44">
        <f t="shared" si="2"/>
        <v>0.45</v>
      </c>
      <c r="V30" s="44">
        <f t="shared" si="2"/>
        <v>3.64</v>
      </c>
      <c r="W30" s="44">
        <v>13</v>
      </c>
      <c r="X30" s="44">
        <v>5</v>
      </c>
      <c r="Y30" s="44">
        <v>5</v>
      </c>
      <c r="Z30" s="44">
        <v>1.34</v>
      </c>
      <c r="AA30" s="44">
        <v>0.38</v>
      </c>
      <c r="AB30" s="44">
        <v>1</v>
      </c>
      <c r="AC30" s="68"/>
    </row>
    <row r="31" ht="15.6" spans="1:29">
      <c r="A31" s="42" t="s">
        <v>42</v>
      </c>
      <c r="B31" s="43"/>
      <c r="C31" s="44">
        <v>65</v>
      </c>
      <c r="D31" s="44">
        <v>730</v>
      </c>
      <c r="E31" s="44">
        <v>58</v>
      </c>
      <c r="F31" s="44">
        <v>129.52</v>
      </c>
      <c r="G31" s="44">
        <v>1400</v>
      </c>
      <c r="H31" s="44">
        <v>63.16</v>
      </c>
      <c r="I31" s="44">
        <v>40</v>
      </c>
      <c r="J31" s="44">
        <v>750</v>
      </c>
      <c r="K31" s="44">
        <v>40</v>
      </c>
      <c r="L31" s="44">
        <v>199.6</v>
      </c>
      <c r="M31" s="44">
        <v>71</v>
      </c>
      <c r="N31" s="44">
        <v>33</v>
      </c>
      <c r="O31" s="44">
        <v>39</v>
      </c>
      <c r="P31" s="44">
        <v>60</v>
      </c>
      <c r="Q31" s="44">
        <v>218.48</v>
      </c>
      <c r="R31" s="44">
        <v>220</v>
      </c>
      <c r="S31" s="44">
        <v>98.22</v>
      </c>
      <c r="T31" s="44">
        <v>220</v>
      </c>
      <c r="U31" s="44">
        <v>104.4444</v>
      </c>
      <c r="V31" s="44">
        <v>140</v>
      </c>
      <c r="W31" s="44">
        <v>10</v>
      </c>
      <c r="X31" s="67">
        <v>1.9</v>
      </c>
      <c r="Y31" s="67">
        <v>16</v>
      </c>
      <c r="Z31" s="67">
        <v>380</v>
      </c>
      <c r="AA31" s="67">
        <v>272.5</v>
      </c>
      <c r="AB31" s="67">
        <v>12</v>
      </c>
      <c r="AC31" s="20"/>
    </row>
    <row r="32" ht="16.35" spans="1:29">
      <c r="A32" s="45" t="s">
        <v>43</v>
      </c>
      <c r="B32" s="46"/>
      <c r="C32" s="47">
        <f>C30*C31</f>
        <v>2795</v>
      </c>
      <c r="D32" s="139">
        <f t="shared" ref="D32:AB32" si="3">D30*D31</f>
        <v>1737.4</v>
      </c>
      <c r="E32" s="139">
        <f t="shared" si="3"/>
        <v>298.7</v>
      </c>
      <c r="F32" s="139">
        <v>370.44</v>
      </c>
      <c r="G32" s="139">
        <f t="shared" si="3"/>
        <v>112</v>
      </c>
      <c r="H32" s="139">
        <f t="shared" si="3"/>
        <v>270.9564</v>
      </c>
      <c r="I32" s="139">
        <f t="shared" si="3"/>
        <v>260</v>
      </c>
      <c r="J32" s="139">
        <f t="shared" si="3"/>
        <v>300</v>
      </c>
      <c r="K32" s="139">
        <f t="shared" si="3"/>
        <v>26</v>
      </c>
      <c r="L32" s="139">
        <f t="shared" si="3"/>
        <v>506.984</v>
      </c>
      <c r="M32" s="139">
        <f t="shared" si="3"/>
        <v>408.96</v>
      </c>
      <c r="N32" s="139">
        <f t="shared" si="3"/>
        <v>390.39</v>
      </c>
      <c r="O32" s="139">
        <f t="shared" si="3"/>
        <v>102.18</v>
      </c>
      <c r="P32" s="139">
        <f t="shared" si="3"/>
        <v>101.4</v>
      </c>
      <c r="Q32" s="139">
        <f t="shared" si="3"/>
        <v>220.6648</v>
      </c>
      <c r="R32" s="139">
        <f t="shared" si="3"/>
        <v>4305.4</v>
      </c>
      <c r="S32" s="139">
        <v>536.3</v>
      </c>
      <c r="T32" s="139">
        <f t="shared" si="3"/>
        <v>715</v>
      </c>
      <c r="U32" s="139">
        <f t="shared" si="3"/>
        <v>46.99998</v>
      </c>
      <c r="V32" s="139">
        <f t="shared" si="3"/>
        <v>509.6</v>
      </c>
      <c r="W32" s="139">
        <f t="shared" si="3"/>
        <v>130</v>
      </c>
      <c r="X32" s="139">
        <f t="shared" si="3"/>
        <v>9.5</v>
      </c>
      <c r="Y32" s="139">
        <f t="shared" si="3"/>
        <v>80</v>
      </c>
      <c r="Z32" s="139">
        <f t="shared" si="3"/>
        <v>509.2</v>
      </c>
      <c r="AA32" s="139">
        <f t="shared" si="3"/>
        <v>103.55</v>
      </c>
      <c r="AB32" s="139">
        <f t="shared" si="3"/>
        <v>12</v>
      </c>
      <c r="AC32" s="69">
        <f>SUM(C32:AB32)</f>
        <v>14858.62518</v>
      </c>
    </row>
    <row r="33" ht="15.6" spans="1:29">
      <c r="A33" s="48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51">
        <f>AC32/AC2</f>
        <v>114.297116769231</v>
      </c>
    </row>
    <row r="34" customFormat="1" ht="27" customHeight="1" spans="2:14">
      <c r="B34" s="50" t="s">
        <v>44</v>
      </c>
      <c r="M34" s="51"/>
      <c r="N34" s="162"/>
    </row>
    <row r="35" customFormat="1" ht="27" customHeight="1" spans="2:14">
      <c r="B35" s="50" t="s">
        <v>45</v>
      </c>
      <c r="M35" s="51"/>
      <c r="N35" s="162"/>
    </row>
    <row r="36" customFormat="1" ht="27" customHeight="1" spans="2:2">
      <c r="B36" s="50" t="s">
        <v>46</v>
      </c>
    </row>
  </sheetData>
  <mergeCells count="41">
    <mergeCell ref="A1:AC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8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AC36"/>
  <sheetViews>
    <sheetView workbookViewId="0">
      <pane ySplit="7" topLeftCell="A14" activePane="bottomLeft" state="frozen"/>
      <selection/>
      <selection pane="bottomLeft" activeCell="K21" sqref="K21"/>
    </sheetView>
  </sheetViews>
  <sheetFormatPr defaultColWidth="11.537037037037" defaultRowHeight="13.2"/>
  <cols>
    <col min="1" max="1" width="6.33333333333333" customWidth="1"/>
    <col min="2" max="2" width="23.5555555555556" customWidth="1"/>
    <col min="3" max="3" width="7" customWidth="1"/>
    <col min="4" max="4" width="7.33333333333333" customWidth="1"/>
    <col min="5" max="5" width="6.55555555555556" customWidth="1"/>
    <col min="6" max="6" width="7" customWidth="1"/>
    <col min="7" max="7" width="6.22222222222222" customWidth="1"/>
    <col min="8" max="8" width="6" customWidth="1"/>
    <col min="9" max="9" width="6.66666666666667" customWidth="1"/>
    <col min="10" max="10" width="6.55555555555556" customWidth="1"/>
    <col min="11" max="12" width="7.44444444444444" customWidth="1"/>
    <col min="13" max="13" width="5.88888888888889" customWidth="1"/>
    <col min="14" max="14" width="7.33333333333333" customWidth="1"/>
    <col min="15" max="15" width="5.77777777777778" customWidth="1"/>
    <col min="16" max="16" width="5.55555555555556" customWidth="1"/>
    <col min="17" max="17" width="6.44444444444444" customWidth="1"/>
    <col min="18" max="18" width="7.22222222222222" customWidth="1"/>
    <col min="19" max="21" width="6.22222222222222" customWidth="1"/>
    <col min="22" max="22" width="7.11111111111111" customWidth="1"/>
    <col min="23" max="23" width="6" customWidth="1"/>
    <col min="24" max="24" width="7.33333333333333" customWidth="1"/>
    <col min="25" max="25" width="5.55555555555556" customWidth="1"/>
    <col min="26" max="27" width="5.44444444444444" customWidth="1"/>
    <col min="28" max="28" width="5.33333333333333" customWidth="1"/>
    <col min="29" max="29" width="9.22222222222222" customWidth="1"/>
  </cols>
  <sheetData>
    <row r="1" s="1" customFormat="1" ht="43" customHeight="1" spans="1:1">
      <c r="A1" s="1" t="s">
        <v>0</v>
      </c>
    </row>
    <row r="2" customHeight="1" spans="1:29">
      <c r="A2" s="70"/>
      <c r="B2" s="142" t="s">
        <v>103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104</v>
      </c>
      <c r="H2" s="4" t="s">
        <v>21</v>
      </c>
      <c r="I2" s="4" t="s">
        <v>8</v>
      </c>
      <c r="J2" s="4" t="s">
        <v>9</v>
      </c>
      <c r="K2" s="4" t="s">
        <v>105</v>
      </c>
      <c r="L2" s="4" t="s">
        <v>50</v>
      </c>
      <c r="M2" s="4" t="s">
        <v>22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52</v>
      </c>
      <c r="S2" s="4" t="s">
        <v>83</v>
      </c>
      <c r="T2" s="4" t="s">
        <v>56</v>
      </c>
      <c r="U2" s="4" t="s">
        <v>51</v>
      </c>
      <c r="V2" s="4" t="s">
        <v>106</v>
      </c>
      <c r="W2" s="4" t="s">
        <v>80</v>
      </c>
      <c r="X2" s="4" t="s">
        <v>94</v>
      </c>
      <c r="Y2" s="4" t="s">
        <v>24</v>
      </c>
      <c r="Z2" s="4" t="s">
        <v>107</v>
      </c>
      <c r="AA2" s="4" t="s">
        <v>108</v>
      </c>
      <c r="AB2" s="57" t="s">
        <v>96</v>
      </c>
      <c r="AC2" s="115">
        <v>123</v>
      </c>
    </row>
    <row r="3" spans="1:29">
      <c r="A3" s="73"/>
      <c r="B3" s="14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59"/>
      <c r="AC3" s="116"/>
    </row>
    <row r="4" spans="1:29">
      <c r="A4" s="73"/>
      <c r="B4" s="14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59"/>
      <c r="AC4" s="116"/>
    </row>
    <row r="5" ht="12" customHeight="1" spans="1:29">
      <c r="A5" s="73"/>
      <c r="B5" s="14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59"/>
      <c r="AC5" s="116"/>
    </row>
    <row r="6" spans="1:29">
      <c r="A6" s="73"/>
      <c r="B6" s="14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9"/>
      <c r="AC6" s="116"/>
    </row>
    <row r="7" ht="28" customHeight="1" spans="1:29">
      <c r="A7" s="165"/>
      <c r="B7" s="14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61"/>
      <c r="AC7" s="117"/>
    </row>
    <row r="8" ht="16" customHeight="1" spans="1:29">
      <c r="A8" s="109"/>
      <c r="B8" s="110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13">
        <v>25</v>
      </c>
      <c r="AB8" s="13">
        <v>26</v>
      </c>
      <c r="AC8" s="80" t="s">
        <v>25</v>
      </c>
    </row>
    <row r="9" spans="1:29">
      <c r="A9" s="82" t="s">
        <v>26</v>
      </c>
      <c r="B9" s="15" t="s">
        <v>39</v>
      </c>
      <c r="C9" s="16">
        <v>0.155</v>
      </c>
      <c r="D9" s="17"/>
      <c r="E9" s="17">
        <v>0.00645</v>
      </c>
      <c r="F9" s="18"/>
      <c r="G9" s="18"/>
      <c r="H9" s="17">
        <v>0.02604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53"/>
      <c r="AB9" s="53"/>
      <c r="AC9" s="64" t="s">
        <v>61</v>
      </c>
    </row>
    <row r="10" spans="1:29">
      <c r="A10" s="83"/>
      <c r="B10" s="20" t="s">
        <v>109</v>
      </c>
      <c r="C10" s="21"/>
      <c r="D10" s="22"/>
      <c r="E10" s="22">
        <v>0.0083</v>
      </c>
      <c r="F10" s="23">
        <v>0.00058</v>
      </c>
      <c r="G10" s="22">
        <v>0.002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54"/>
      <c r="AB10" s="54"/>
      <c r="AC10" s="65"/>
    </row>
    <row r="11" spans="1:29">
      <c r="A11" s="83"/>
      <c r="B11" s="24" t="s">
        <v>99</v>
      </c>
      <c r="C11" s="21"/>
      <c r="D11" s="22">
        <v>0.011</v>
      </c>
      <c r="E11" s="22"/>
      <c r="F11" s="23"/>
      <c r="G11" s="23"/>
      <c r="H11" s="22"/>
      <c r="I11" s="22">
        <v>0.033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54"/>
      <c r="AB11" s="54"/>
      <c r="AC11" s="65"/>
    </row>
    <row r="12" spans="1:29">
      <c r="A12" s="83"/>
      <c r="B12" s="20"/>
      <c r="C12" s="21"/>
      <c r="D12" s="22"/>
      <c r="E12" s="22"/>
      <c r="F12" s="23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54"/>
      <c r="AB12" s="54"/>
      <c r="AC12" s="65"/>
    </row>
    <row r="13" ht="13.95" spans="1:29">
      <c r="A13" s="84"/>
      <c r="B13" s="26"/>
      <c r="C13" s="27"/>
      <c r="D13" s="28"/>
      <c r="E13" s="28"/>
      <c r="F13" s="29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55"/>
      <c r="AB13" s="55"/>
      <c r="AC13" s="65"/>
    </row>
    <row r="14" spans="1:29">
      <c r="A14" s="82" t="s">
        <v>30</v>
      </c>
      <c r="B14" s="15" t="s">
        <v>105</v>
      </c>
      <c r="C14" s="16"/>
      <c r="D14" s="17"/>
      <c r="E14" s="17"/>
      <c r="F14" s="18"/>
      <c r="G14" s="18"/>
      <c r="H14" s="17"/>
      <c r="I14" s="17"/>
      <c r="J14" s="17"/>
      <c r="K14" s="17">
        <v>0.2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53"/>
      <c r="AB14" s="53"/>
      <c r="AC14" s="65"/>
    </row>
    <row r="15" spans="1:29">
      <c r="A15" s="83"/>
      <c r="B15" s="20"/>
      <c r="C15" s="21"/>
      <c r="D15" s="22"/>
      <c r="E15" s="22"/>
      <c r="F15" s="23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54"/>
      <c r="AB15" s="54"/>
      <c r="AC15" s="65"/>
    </row>
    <row r="16" spans="1:29">
      <c r="A16" s="83"/>
      <c r="B16" s="20"/>
      <c r="C16" s="21"/>
      <c r="D16" s="22"/>
      <c r="E16" s="22"/>
      <c r="F16" s="23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54"/>
      <c r="AB16" s="54"/>
      <c r="AC16" s="65"/>
    </row>
    <row r="17" ht="13.95" spans="1:29">
      <c r="A17" s="85"/>
      <c r="B17" s="86"/>
      <c r="C17" s="31"/>
      <c r="D17" s="32"/>
      <c r="E17" s="32"/>
      <c r="F17" s="33"/>
      <c r="G17" s="33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56"/>
      <c r="AB17" s="56"/>
      <c r="AC17" s="65"/>
    </row>
    <row r="18" ht="26.4" spans="1:29">
      <c r="A18" s="87" t="s">
        <v>31</v>
      </c>
      <c r="B18" s="35" t="s">
        <v>110</v>
      </c>
      <c r="C18" s="16"/>
      <c r="D18" s="17"/>
      <c r="E18" s="17">
        <v>0.001</v>
      </c>
      <c r="F18" s="18"/>
      <c r="G18" s="18"/>
      <c r="H18" s="17"/>
      <c r="I18" s="17"/>
      <c r="J18" s="17"/>
      <c r="K18" s="17"/>
      <c r="L18" s="17">
        <v>0.0754</v>
      </c>
      <c r="M18" s="17"/>
      <c r="N18" s="17">
        <v>0.092</v>
      </c>
      <c r="O18" s="17">
        <v>0.0104</v>
      </c>
      <c r="P18" s="17">
        <v>0.01</v>
      </c>
      <c r="Q18" s="17">
        <v>0.00245</v>
      </c>
      <c r="R18" s="17"/>
      <c r="S18" s="17"/>
      <c r="T18" s="17">
        <v>0.05</v>
      </c>
      <c r="U18" s="17"/>
      <c r="V18" s="17">
        <v>0.008</v>
      </c>
      <c r="W18" s="17"/>
      <c r="X18" s="17"/>
      <c r="Y18" s="17"/>
      <c r="Z18" s="17"/>
      <c r="AA18" s="53"/>
      <c r="AB18" s="53"/>
      <c r="AC18" s="65"/>
    </row>
    <row r="19" spans="1:29">
      <c r="A19" s="88"/>
      <c r="B19" s="93" t="s">
        <v>111</v>
      </c>
      <c r="C19" s="21"/>
      <c r="D19" s="22"/>
      <c r="E19" s="22"/>
      <c r="F19" s="23"/>
      <c r="G19" s="23"/>
      <c r="H19" s="22"/>
      <c r="I19" s="22"/>
      <c r="J19" s="22"/>
      <c r="K19" s="22"/>
      <c r="L19" s="22"/>
      <c r="M19" s="22">
        <v>0.006</v>
      </c>
      <c r="N19" s="22"/>
      <c r="O19" s="22"/>
      <c r="P19" s="22"/>
      <c r="Q19" s="22">
        <v>0.0064</v>
      </c>
      <c r="R19" s="22">
        <v>0.0802</v>
      </c>
      <c r="S19" s="22"/>
      <c r="T19" s="22"/>
      <c r="U19" s="22"/>
      <c r="V19" s="22"/>
      <c r="W19" s="22"/>
      <c r="X19" s="22"/>
      <c r="Y19" s="22"/>
      <c r="Z19" s="22"/>
      <c r="AA19" s="54"/>
      <c r="AB19" s="54"/>
      <c r="AC19" s="65"/>
    </row>
    <row r="20" spans="1:29">
      <c r="A20" s="88"/>
      <c r="B20" s="93" t="s">
        <v>112</v>
      </c>
      <c r="C20" s="21">
        <v>0.0404</v>
      </c>
      <c r="D20" s="22">
        <v>0.0053</v>
      </c>
      <c r="E20" s="22"/>
      <c r="F20" s="23"/>
      <c r="G20" s="23"/>
      <c r="H20" s="22"/>
      <c r="I20" s="22"/>
      <c r="J20" s="22"/>
      <c r="K20" s="22"/>
      <c r="L20" s="22"/>
      <c r="M20" s="22"/>
      <c r="N20" s="22">
        <v>0.198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54"/>
      <c r="AB20" s="54"/>
      <c r="AC20" s="65"/>
    </row>
    <row r="21" spans="1:29">
      <c r="A21" s="88"/>
      <c r="B21" s="37" t="s">
        <v>113</v>
      </c>
      <c r="C21" s="21"/>
      <c r="D21" s="22"/>
      <c r="E21" s="22">
        <v>0.0084</v>
      </c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v>0.01</v>
      </c>
      <c r="T21" s="22"/>
      <c r="U21" s="22">
        <v>0.02</v>
      </c>
      <c r="V21" s="22"/>
      <c r="W21" s="22"/>
      <c r="X21" s="22"/>
      <c r="Y21" s="22"/>
      <c r="Z21" s="22"/>
      <c r="AA21" s="54"/>
      <c r="AB21" s="54"/>
      <c r="AC21" s="65"/>
    </row>
    <row r="22" spans="1:29">
      <c r="A22" s="88"/>
      <c r="B22" s="24" t="s">
        <v>36</v>
      </c>
      <c r="C22" s="21"/>
      <c r="D22" s="22"/>
      <c r="E22" s="22"/>
      <c r="F22" s="23"/>
      <c r="G22" s="23"/>
      <c r="H22" s="22"/>
      <c r="I22" s="22"/>
      <c r="J22" s="22">
        <v>0.05</v>
      </c>
      <c r="K22" s="22"/>
      <c r="L22" s="22"/>
      <c r="M22" s="22"/>
      <c r="N22" s="22"/>
      <c r="O22" s="22"/>
      <c r="P22" s="22"/>
      <c r="Q22" s="22"/>
      <c r="R22" s="22"/>
      <c r="S22" s="22" t="s">
        <v>37</v>
      </c>
      <c r="T22" s="22"/>
      <c r="U22" s="22"/>
      <c r="V22" s="22"/>
      <c r="W22" s="22"/>
      <c r="X22" s="22"/>
      <c r="Y22" s="22"/>
      <c r="Z22" s="22"/>
      <c r="AA22" s="54"/>
      <c r="AB22" s="54"/>
      <c r="AC22" s="65"/>
    </row>
    <row r="23" ht="13.95" spans="1:29">
      <c r="A23" s="94"/>
      <c r="B23" s="39"/>
      <c r="C23" s="27"/>
      <c r="D23" s="28"/>
      <c r="E23" s="28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 t="s">
        <v>37</v>
      </c>
      <c r="X23" s="28"/>
      <c r="Y23" s="28"/>
      <c r="Z23" s="28"/>
      <c r="AA23" s="55"/>
      <c r="AB23" s="55"/>
      <c r="AC23" s="65"/>
    </row>
    <row r="24" spans="1:29">
      <c r="A24" s="87" t="s">
        <v>38</v>
      </c>
      <c r="B24" s="15" t="s">
        <v>114</v>
      </c>
      <c r="C24" s="16">
        <v>0.016</v>
      </c>
      <c r="D24" s="17">
        <v>0.0022</v>
      </c>
      <c r="E24" s="17">
        <v>0.01</v>
      </c>
      <c r="F24" s="18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>
        <v>0.0054</v>
      </c>
      <c r="X24" s="17">
        <v>0.073</v>
      </c>
      <c r="Y24" s="17"/>
      <c r="Z24" s="17">
        <v>6</v>
      </c>
      <c r="AA24" s="53"/>
      <c r="AB24" s="53">
        <v>9</v>
      </c>
      <c r="AC24" s="65"/>
    </row>
    <row r="25" spans="1:29">
      <c r="A25" s="88"/>
      <c r="B25" s="20" t="s">
        <v>115</v>
      </c>
      <c r="C25" s="21"/>
      <c r="D25" s="22"/>
      <c r="E25" s="22">
        <v>0.003</v>
      </c>
      <c r="F25" s="23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>
        <v>0.03</v>
      </c>
      <c r="W25" s="22"/>
      <c r="X25" s="22"/>
      <c r="Y25" s="22"/>
      <c r="Z25" s="22"/>
      <c r="AA25" s="54"/>
      <c r="AB25" s="54"/>
      <c r="AC25" s="65"/>
    </row>
    <row r="26" spans="1:29">
      <c r="A26" s="88"/>
      <c r="B26" s="20" t="s">
        <v>29</v>
      </c>
      <c r="C26" s="21"/>
      <c r="D26" s="22"/>
      <c r="E26" s="22">
        <v>0.007</v>
      </c>
      <c r="F26" s="23">
        <v>0.0006</v>
      </c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54"/>
      <c r="AB26" s="54"/>
      <c r="AC26" s="65"/>
    </row>
    <row r="27" ht="13.95" spans="1:29">
      <c r="A27" s="94"/>
      <c r="B27" s="26"/>
      <c r="C27" s="27"/>
      <c r="D27" s="28"/>
      <c r="E27" s="28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>
        <v>1</v>
      </c>
      <c r="Z27" s="28"/>
      <c r="AA27" s="55">
        <v>0.05</v>
      </c>
      <c r="AB27" s="55"/>
      <c r="AC27" s="66"/>
    </row>
    <row r="28" ht="15.6" spans="1:29">
      <c r="A28" s="40" t="s">
        <v>40</v>
      </c>
      <c r="B28" s="41"/>
      <c r="C28" s="16">
        <f>SUM(C9:C27)</f>
        <v>0.2114</v>
      </c>
      <c r="D28" s="17">
        <f>SUM(D9:D27)</f>
        <v>0.0185</v>
      </c>
      <c r="E28" s="17">
        <f>SUM(E9:E27)</f>
        <v>0.04415</v>
      </c>
      <c r="F28" s="17">
        <f t="shared" ref="F28:X28" si="0">SUM(F9:F27)</f>
        <v>0.00118</v>
      </c>
      <c r="G28" s="17">
        <f t="shared" si="0"/>
        <v>0.002</v>
      </c>
      <c r="H28" s="17">
        <f t="shared" si="0"/>
        <v>0.02604</v>
      </c>
      <c r="I28" s="17">
        <f t="shared" si="0"/>
        <v>0.033</v>
      </c>
      <c r="J28" s="17">
        <f t="shared" si="0"/>
        <v>0.05</v>
      </c>
      <c r="K28" s="17">
        <f t="shared" si="0"/>
        <v>0.2</v>
      </c>
      <c r="L28" s="17">
        <f t="shared" si="0"/>
        <v>0.0754</v>
      </c>
      <c r="M28" s="17">
        <f t="shared" si="0"/>
        <v>0.006</v>
      </c>
      <c r="N28" s="17">
        <f t="shared" si="0"/>
        <v>0.29</v>
      </c>
      <c r="O28" s="17">
        <f t="shared" si="0"/>
        <v>0.0104</v>
      </c>
      <c r="P28" s="17">
        <f t="shared" si="0"/>
        <v>0.01</v>
      </c>
      <c r="Q28" s="17">
        <f t="shared" si="0"/>
        <v>0.00885</v>
      </c>
      <c r="R28" s="17">
        <f t="shared" si="0"/>
        <v>0.0802</v>
      </c>
      <c r="S28" s="17">
        <f t="shared" si="0"/>
        <v>0.01</v>
      </c>
      <c r="T28" s="17">
        <f t="shared" si="0"/>
        <v>0.05</v>
      </c>
      <c r="U28" s="17">
        <f t="shared" si="0"/>
        <v>0.02</v>
      </c>
      <c r="V28" s="17">
        <f t="shared" si="0"/>
        <v>0.038</v>
      </c>
      <c r="W28" s="17">
        <f t="shared" si="0"/>
        <v>0.0054</v>
      </c>
      <c r="X28" s="17">
        <f t="shared" si="0"/>
        <v>0.073</v>
      </c>
      <c r="Y28" s="17">
        <v>1</v>
      </c>
      <c r="Z28" s="17">
        <v>6</v>
      </c>
      <c r="AA28" s="53">
        <v>0.5</v>
      </c>
      <c r="AB28" s="53">
        <v>9</v>
      </c>
      <c r="AC28" s="163"/>
    </row>
    <row r="29" ht="15.6" hidden="1" spans="1:29">
      <c r="A29" s="42" t="s">
        <v>41</v>
      </c>
      <c r="B29" s="43"/>
      <c r="C29" s="21">
        <f>123*C28</f>
        <v>26.0022</v>
      </c>
      <c r="D29" s="21">
        <f>123*D28</f>
        <v>2.2755</v>
      </c>
      <c r="E29" s="21">
        <f>123*E28</f>
        <v>5.43045</v>
      </c>
      <c r="F29" s="21">
        <f t="shared" ref="F29:AB29" si="1">123*F28</f>
        <v>0.14514</v>
      </c>
      <c r="G29" s="21">
        <f t="shared" si="1"/>
        <v>0.246</v>
      </c>
      <c r="H29" s="21">
        <f t="shared" si="1"/>
        <v>3.20292</v>
      </c>
      <c r="I29" s="21">
        <f t="shared" si="1"/>
        <v>4.059</v>
      </c>
      <c r="J29" s="21">
        <f t="shared" si="1"/>
        <v>6.15</v>
      </c>
      <c r="K29" s="21">
        <f t="shared" si="1"/>
        <v>24.6</v>
      </c>
      <c r="L29" s="21">
        <f t="shared" si="1"/>
        <v>9.2742</v>
      </c>
      <c r="M29" s="21">
        <f t="shared" si="1"/>
        <v>0.738</v>
      </c>
      <c r="N29" s="21">
        <f t="shared" si="1"/>
        <v>35.67</v>
      </c>
      <c r="O29" s="21">
        <f t="shared" si="1"/>
        <v>1.2792</v>
      </c>
      <c r="P29" s="21">
        <f t="shared" si="1"/>
        <v>1.23</v>
      </c>
      <c r="Q29" s="21">
        <f t="shared" si="1"/>
        <v>1.08855</v>
      </c>
      <c r="R29" s="21">
        <f t="shared" si="1"/>
        <v>9.8646</v>
      </c>
      <c r="S29" s="21">
        <f t="shared" si="1"/>
        <v>1.23</v>
      </c>
      <c r="T29" s="21">
        <f t="shared" si="1"/>
        <v>6.15</v>
      </c>
      <c r="U29" s="21">
        <f t="shared" si="1"/>
        <v>2.46</v>
      </c>
      <c r="V29" s="21">
        <f t="shared" si="1"/>
        <v>4.674</v>
      </c>
      <c r="W29" s="21">
        <f t="shared" si="1"/>
        <v>0.6642</v>
      </c>
      <c r="X29" s="21">
        <f t="shared" si="1"/>
        <v>8.979</v>
      </c>
      <c r="Y29" s="21">
        <v>1</v>
      </c>
      <c r="Z29" s="21">
        <v>6</v>
      </c>
      <c r="AA29" s="21">
        <v>0.5</v>
      </c>
      <c r="AB29" s="21">
        <v>9</v>
      </c>
      <c r="AC29" s="68"/>
    </row>
    <row r="30" ht="15.6" spans="1:29">
      <c r="A30" s="42" t="s">
        <v>41</v>
      </c>
      <c r="B30" s="43"/>
      <c r="C30" s="96">
        <f>ROUND(C29,2)</f>
        <v>26</v>
      </c>
      <c r="D30" s="44">
        <f>ROUND(D29,2)</f>
        <v>2.28</v>
      </c>
      <c r="E30" s="44">
        <f>ROUND(E29,2)</f>
        <v>5.43</v>
      </c>
      <c r="F30" s="44">
        <f t="shared" ref="F30:X30" si="2">ROUND(F29,2)</f>
        <v>0.15</v>
      </c>
      <c r="G30" s="44">
        <f t="shared" si="2"/>
        <v>0.25</v>
      </c>
      <c r="H30" s="44">
        <f t="shared" si="2"/>
        <v>3.2</v>
      </c>
      <c r="I30" s="44">
        <f t="shared" si="2"/>
        <v>4.06</v>
      </c>
      <c r="J30" s="44">
        <f t="shared" si="2"/>
        <v>6.15</v>
      </c>
      <c r="K30" s="44">
        <f t="shared" si="2"/>
        <v>24.6</v>
      </c>
      <c r="L30" s="44">
        <f t="shared" si="2"/>
        <v>9.27</v>
      </c>
      <c r="M30" s="44">
        <f t="shared" si="2"/>
        <v>0.74</v>
      </c>
      <c r="N30" s="44">
        <f t="shared" si="2"/>
        <v>35.67</v>
      </c>
      <c r="O30" s="44">
        <f t="shared" si="2"/>
        <v>1.28</v>
      </c>
      <c r="P30" s="44">
        <f t="shared" si="2"/>
        <v>1.23</v>
      </c>
      <c r="Q30" s="44">
        <f t="shared" si="2"/>
        <v>1.09</v>
      </c>
      <c r="R30" s="44">
        <f t="shared" si="2"/>
        <v>9.86</v>
      </c>
      <c r="S30" s="44">
        <f t="shared" si="2"/>
        <v>1.23</v>
      </c>
      <c r="T30" s="44">
        <f t="shared" si="2"/>
        <v>6.15</v>
      </c>
      <c r="U30" s="44">
        <f t="shared" si="2"/>
        <v>2.46</v>
      </c>
      <c r="V30" s="44">
        <f t="shared" si="2"/>
        <v>4.67</v>
      </c>
      <c r="W30" s="44">
        <f t="shared" si="2"/>
        <v>0.66</v>
      </c>
      <c r="X30" s="44">
        <f t="shared" si="2"/>
        <v>8.98</v>
      </c>
      <c r="Y30" s="44">
        <v>1</v>
      </c>
      <c r="Z30" s="44">
        <v>6</v>
      </c>
      <c r="AA30" s="67">
        <v>0.5</v>
      </c>
      <c r="AB30" s="67">
        <v>9</v>
      </c>
      <c r="AC30" s="68"/>
    </row>
    <row r="31" ht="15.6" spans="1:29">
      <c r="A31" s="42" t="s">
        <v>42</v>
      </c>
      <c r="B31" s="43"/>
      <c r="C31" s="44">
        <v>65</v>
      </c>
      <c r="D31" s="44">
        <v>730</v>
      </c>
      <c r="E31" s="44">
        <v>58</v>
      </c>
      <c r="F31" s="44">
        <v>1400</v>
      </c>
      <c r="G31" s="44">
        <v>180</v>
      </c>
      <c r="H31" s="44">
        <v>40</v>
      </c>
      <c r="I31" s="44">
        <v>63.16</v>
      </c>
      <c r="J31" s="44">
        <v>40</v>
      </c>
      <c r="K31" s="44">
        <v>95</v>
      </c>
      <c r="L31" s="44">
        <v>220</v>
      </c>
      <c r="M31" s="44">
        <v>71</v>
      </c>
      <c r="N31" s="44">
        <v>33</v>
      </c>
      <c r="O31" s="44">
        <v>39</v>
      </c>
      <c r="P31" s="44">
        <v>60</v>
      </c>
      <c r="Q31" s="44">
        <v>218.48</v>
      </c>
      <c r="R31" s="44">
        <v>205</v>
      </c>
      <c r="S31" s="44">
        <v>215</v>
      </c>
      <c r="T31" s="44">
        <v>45</v>
      </c>
      <c r="U31" s="44">
        <v>100</v>
      </c>
      <c r="V31" s="44">
        <v>320</v>
      </c>
      <c r="W31" s="44">
        <v>129.52</v>
      </c>
      <c r="X31" s="44">
        <v>220</v>
      </c>
      <c r="Y31" s="44">
        <v>12</v>
      </c>
      <c r="Z31" s="44">
        <v>10</v>
      </c>
      <c r="AA31" s="67">
        <v>8</v>
      </c>
      <c r="AB31" s="67">
        <v>1.9</v>
      </c>
      <c r="AC31" s="20"/>
    </row>
    <row r="32" ht="16.35" spans="1:29">
      <c r="A32" s="45" t="s">
        <v>43</v>
      </c>
      <c r="B32" s="46"/>
      <c r="C32" s="47">
        <f>C31*C30</f>
        <v>1690</v>
      </c>
      <c r="D32" s="47">
        <f>D31*D30</f>
        <v>1664.4</v>
      </c>
      <c r="E32" s="47">
        <f>E31*E30</f>
        <v>314.94</v>
      </c>
      <c r="F32" s="47">
        <f t="shared" ref="F32:AB32" si="3">F31*F30</f>
        <v>210</v>
      </c>
      <c r="G32" s="47">
        <f t="shared" si="3"/>
        <v>45</v>
      </c>
      <c r="H32" s="47">
        <f t="shared" si="3"/>
        <v>128</v>
      </c>
      <c r="I32" s="47">
        <f t="shared" si="3"/>
        <v>256.4296</v>
      </c>
      <c r="J32" s="47">
        <f t="shared" si="3"/>
        <v>246</v>
      </c>
      <c r="K32" s="47">
        <f t="shared" si="3"/>
        <v>2337</v>
      </c>
      <c r="L32" s="47">
        <f t="shared" si="3"/>
        <v>2039.4</v>
      </c>
      <c r="M32" s="47">
        <f t="shared" si="3"/>
        <v>52.54</v>
      </c>
      <c r="N32" s="47">
        <f t="shared" si="3"/>
        <v>1177.11</v>
      </c>
      <c r="O32" s="47">
        <f t="shared" si="3"/>
        <v>49.92</v>
      </c>
      <c r="P32" s="47">
        <f t="shared" si="3"/>
        <v>73.8</v>
      </c>
      <c r="Q32" s="47">
        <f t="shared" si="3"/>
        <v>238.1432</v>
      </c>
      <c r="R32" s="47">
        <f t="shared" si="3"/>
        <v>2021.3</v>
      </c>
      <c r="S32" s="47">
        <f t="shared" si="3"/>
        <v>264.45</v>
      </c>
      <c r="T32" s="47">
        <f t="shared" si="3"/>
        <v>276.75</v>
      </c>
      <c r="U32" s="47">
        <f t="shared" si="3"/>
        <v>246</v>
      </c>
      <c r="V32" s="47">
        <f t="shared" si="3"/>
        <v>1494.4</v>
      </c>
      <c r="W32" s="47">
        <f t="shared" si="3"/>
        <v>85.4832</v>
      </c>
      <c r="X32" s="47">
        <f t="shared" si="3"/>
        <v>1975.6</v>
      </c>
      <c r="Y32" s="47">
        <f t="shared" si="3"/>
        <v>12</v>
      </c>
      <c r="Z32" s="47">
        <f t="shared" si="3"/>
        <v>60</v>
      </c>
      <c r="AA32" s="47">
        <f t="shared" si="3"/>
        <v>4</v>
      </c>
      <c r="AB32" s="47">
        <f t="shared" si="3"/>
        <v>17.1</v>
      </c>
      <c r="AC32" s="69">
        <f>SUM(C32:AB32)</f>
        <v>16979.766</v>
      </c>
    </row>
    <row r="33" ht="15.6" spans="1:29">
      <c r="A33" s="48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51">
        <f>AC32/AC2</f>
        <v>138.04687804878</v>
      </c>
    </row>
    <row r="34" customFormat="1" ht="27" customHeight="1" spans="2:13">
      <c r="B34" s="50" t="s">
        <v>44</v>
      </c>
      <c r="L34" s="51"/>
      <c r="M34" s="162"/>
    </row>
    <row r="35" customFormat="1" ht="27" customHeight="1" spans="2:13">
      <c r="B35" s="50" t="s">
        <v>45</v>
      </c>
      <c r="L35" s="51"/>
      <c r="M35" s="162"/>
    </row>
    <row r="36" customFormat="1" ht="27" customHeight="1" spans="2:2">
      <c r="B36" s="50" t="s">
        <v>46</v>
      </c>
    </row>
  </sheetData>
  <mergeCells count="41">
    <mergeCell ref="A1:AB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7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AB37"/>
  <sheetViews>
    <sheetView workbookViewId="0">
      <pane ySplit="7" topLeftCell="A8" activePane="bottomLeft" state="frozen"/>
      <selection/>
      <selection pane="bottomLeft" activeCell="F27" sqref="F27"/>
    </sheetView>
  </sheetViews>
  <sheetFormatPr defaultColWidth="11.537037037037" defaultRowHeight="13.2"/>
  <cols>
    <col min="1" max="1" width="6.33333333333333" customWidth="1"/>
    <col min="2" max="2" width="24.5555555555556" customWidth="1"/>
    <col min="3" max="3" width="7.33333333333333" customWidth="1"/>
    <col min="4" max="4" width="7.55555555555556" customWidth="1"/>
    <col min="5" max="5" width="6.55555555555556" customWidth="1"/>
    <col min="6" max="6" width="6.11111111111111" customWidth="1"/>
    <col min="7" max="7" width="7" customWidth="1"/>
    <col min="8" max="8" width="6.22222222222222" customWidth="1"/>
    <col min="9" max="9" width="6" customWidth="1"/>
    <col min="10" max="10" width="6.66666666666667" customWidth="1"/>
    <col min="11" max="11" width="6.22222222222222" customWidth="1"/>
    <col min="12" max="12" width="6" customWidth="1"/>
    <col min="13" max="13" width="7" customWidth="1"/>
    <col min="14" max="14" width="5.44444444444444" customWidth="1"/>
    <col min="15" max="15" width="6" customWidth="1"/>
    <col min="16" max="16" width="6.55555555555556" customWidth="1"/>
    <col min="17" max="17" width="6.11111111111111" customWidth="1"/>
    <col min="18" max="18" width="6.55555555555556" customWidth="1"/>
    <col min="19" max="19" width="7.22222222222222" customWidth="1"/>
    <col min="20" max="20" width="7.33333333333333" customWidth="1"/>
    <col min="21" max="21" width="6" customWidth="1"/>
    <col min="22" max="22" width="6.11111111111111" customWidth="1"/>
    <col min="23" max="23" width="6.22222222222222" customWidth="1"/>
    <col min="24" max="24" width="6.33333333333333" customWidth="1"/>
    <col min="25" max="26" width="5.22222222222222" customWidth="1"/>
    <col min="27" max="27" width="6.44444444444444" customWidth="1"/>
    <col min="28" max="28" width="8.22222222222222" customWidth="1"/>
  </cols>
  <sheetData>
    <row r="1" s="1" customFormat="1" ht="43" customHeight="1" spans="1:1">
      <c r="A1" s="1" t="s">
        <v>0</v>
      </c>
    </row>
    <row r="2" customHeight="1" spans="1:28">
      <c r="A2" s="2"/>
      <c r="B2" s="71" t="s">
        <v>116</v>
      </c>
      <c r="C2" s="72" t="s">
        <v>2</v>
      </c>
      <c r="D2" s="4" t="s">
        <v>3</v>
      </c>
      <c r="E2" s="4" t="s">
        <v>4</v>
      </c>
      <c r="F2" s="4" t="s">
        <v>79</v>
      </c>
      <c r="G2" s="4" t="s">
        <v>5</v>
      </c>
      <c r="H2" s="4" t="s">
        <v>52</v>
      </c>
      <c r="I2" s="4" t="s">
        <v>117</v>
      </c>
      <c r="J2" s="4" t="s">
        <v>118</v>
      </c>
      <c r="K2" s="4" t="s">
        <v>8</v>
      </c>
      <c r="L2" s="4" t="s">
        <v>9</v>
      </c>
      <c r="M2" s="4" t="s">
        <v>105</v>
      </c>
      <c r="N2" s="4" t="s">
        <v>21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119</v>
      </c>
      <c r="T2" s="4" t="s">
        <v>18</v>
      </c>
      <c r="U2" s="4" t="s">
        <v>49</v>
      </c>
      <c r="V2" s="4" t="s">
        <v>106</v>
      </c>
      <c r="W2" s="4" t="s">
        <v>120</v>
      </c>
      <c r="X2" s="4" t="s">
        <v>80</v>
      </c>
      <c r="Y2" s="4" t="s">
        <v>22</v>
      </c>
      <c r="Z2" s="4" t="s">
        <v>24</v>
      </c>
      <c r="AA2" s="57" t="s">
        <v>53</v>
      </c>
      <c r="AB2" s="58">
        <v>106</v>
      </c>
    </row>
    <row r="3" spans="1:28">
      <c r="A3" s="5"/>
      <c r="B3" s="74"/>
      <c r="C3" s="7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9"/>
      <c r="AB3" s="60"/>
    </row>
    <row r="4" spans="1:28">
      <c r="A4" s="5"/>
      <c r="B4" s="74"/>
      <c r="C4" s="7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59"/>
      <c r="AB4" s="60"/>
    </row>
    <row r="5" ht="12" customHeight="1" spans="1:28">
      <c r="A5" s="5"/>
      <c r="B5" s="74"/>
      <c r="C5" s="7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59"/>
      <c r="AB5" s="60"/>
    </row>
    <row r="6" spans="1:28">
      <c r="A6" s="5"/>
      <c r="B6" s="74"/>
      <c r="C6" s="7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59"/>
      <c r="AB6" s="60"/>
    </row>
    <row r="7" ht="28" customHeight="1" spans="1:28">
      <c r="A7" s="8"/>
      <c r="B7" s="77"/>
      <c r="C7" s="7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61"/>
      <c r="AB7" s="62"/>
    </row>
    <row r="8" ht="16" customHeight="1" spans="1:28">
      <c r="A8" s="11"/>
      <c r="B8" s="80"/>
      <c r="C8" s="81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13">
        <v>25</v>
      </c>
      <c r="AB8" s="80" t="s">
        <v>25</v>
      </c>
    </row>
    <row r="9" spans="1:28">
      <c r="A9" s="14" t="s">
        <v>26</v>
      </c>
      <c r="B9" s="15" t="s">
        <v>121</v>
      </c>
      <c r="C9" s="16"/>
      <c r="D9" s="17">
        <v>0.0082</v>
      </c>
      <c r="E9" s="17">
        <v>0.007</v>
      </c>
      <c r="F9" s="17">
        <v>0.0514</v>
      </c>
      <c r="G9" s="18"/>
      <c r="H9" s="18"/>
      <c r="I9" s="17"/>
      <c r="J9" s="17">
        <v>0.012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53"/>
      <c r="X9" s="53"/>
      <c r="Y9" s="53"/>
      <c r="Z9" s="53"/>
      <c r="AA9" s="53"/>
      <c r="AB9" s="64" t="s">
        <v>122</v>
      </c>
    </row>
    <row r="10" spans="1:28">
      <c r="A10" s="19"/>
      <c r="B10" s="20" t="s">
        <v>109</v>
      </c>
      <c r="C10" s="21"/>
      <c r="D10" s="22"/>
      <c r="E10" s="22">
        <v>0.009444</v>
      </c>
      <c r="F10" s="22"/>
      <c r="G10" s="23">
        <v>0.00066</v>
      </c>
      <c r="H10" s="23"/>
      <c r="I10" s="22">
        <v>0.0028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54"/>
      <c r="X10" s="54"/>
      <c r="Y10" s="54"/>
      <c r="Z10" s="54"/>
      <c r="AA10" s="54"/>
      <c r="AB10" s="65"/>
    </row>
    <row r="11" spans="1:28">
      <c r="A11" s="19"/>
      <c r="B11" s="24" t="s">
        <v>99</v>
      </c>
      <c r="C11" s="21"/>
      <c r="D11" s="22">
        <v>0.0119</v>
      </c>
      <c r="E11" s="22"/>
      <c r="F11" s="22"/>
      <c r="G11" s="23"/>
      <c r="H11" s="23"/>
      <c r="I11" s="22"/>
      <c r="J11" s="22"/>
      <c r="K11" s="22">
        <v>0.0334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54"/>
      <c r="X11" s="54"/>
      <c r="Y11" s="54"/>
      <c r="Z11" s="54"/>
      <c r="AA11" s="54"/>
      <c r="AB11" s="65"/>
    </row>
    <row r="12" spans="1:28">
      <c r="A12" s="19"/>
      <c r="B12" s="20"/>
      <c r="C12" s="21"/>
      <c r="D12" s="22"/>
      <c r="E12" s="22"/>
      <c r="F12" s="22"/>
      <c r="G12" s="23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54"/>
      <c r="X12" s="54"/>
      <c r="Y12" s="54"/>
      <c r="Z12" s="54"/>
      <c r="AA12" s="54"/>
      <c r="AB12" s="65"/>
    </row>
    <row r="13" ht="13.95" spans="1:28">
      <c r="A13" s="25"/>
      <c r="B13" s="26"/>
      <c r="C13" s="27"/>
      <c r="D13" s="28"/>
      <c r="E13" s="28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55"/>
      <c r="X13" s="55"/>
      <c r="Y13" s="55"/>
      <c r="Z13" s="55"/>
      <c r="AA13" s="55"/>
      <c r="AB13" s="65"/>
    </row>
    <row r="14" spans="1:28">
      <c r="A14" s="14" t="s">
        <v>30</v>
      </c>
      <c r="B14" s="15" t="s">
        <v>105</v>
      </c>
      <c r="C14" s="16"/>
      <c r="D14" s="17"/>
      <c r="E14" s="17"/>
      <c r="F14" s="17"/>
      <c r="G14" s="18"/>
      <c r="H14" s="18"/>
      <c r="I14" s="17"/>
      <c r="J14" s="17"/>
      <c r="K14" s="17"/>
      <c r="L14" s="17"/>
      <c r="M14" s="17">
        <v>0.135849</v>
      </c>
      <c r="N14" s="17"/>
      <c r="O14" s="17"/>
      <c r="P14" s="17"/>
      <c r="Q14" s="17"/>
      <c r="R14" s="17"/>
      <c r="S14" s="17"/>
      <c r="T14" s="17"/>
      <c r="U14" s="17"/>
      <c r="V14" s="17"/>
      <c r="W14" s="53"/>
      <c r="X14" s="53"/>
      <c r="Y14" s="53"/>
      <c r="Z14" s="53"/>
      <c r="AA14" s="53"/>
      <c r="AB14" s="65"/>
    </row>
    <row r="15" spans="1:28">
      <c r="A15" s="19"/>
      <c r="B15" s="20"/>
      <c r="C15" s="21"/>
      <c r="D15" s="22"/>
      <c r="E15" s="22"/>
      <c r="F15" s="22"/>
      <c r="G15" s="23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54"/>
      <c r="X15" s="54"/>
      <c r="Y15" s="54"/>
      <c r="Z15" s="54"/>
      <c r="AA15" s="54"/>
      <c r="AB15" s="65"/>
    </row>
    <row r="16" spans="1:28">
      <c r="A16" s="19"/>
      <c r="B16" s="20"/>
      <c r="C16" s="21"/>
      <c r="D16" s="22"/>
      <c r="E16" s="22"/>
      <c r="F16" s="22"/>
      <c r="G16" s="23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54"/>
      <c r="X16" s="54"/>
      <c r="Y16" s="54"/>
      <c r="Z16" s="54"/>
      <c r="AA16" s="54"/>
      <c r="AB16" s="65"/>
    </row>
    <row r="17" ht="13.95" spans="1:28">
      <c r="A17" s="30"/>
      <c r="B17" s="26"/>
      <c r="C17" s="31"/>
      <c r="D17" s="32"/>
      <c r="E17" s="32"/>
      <c r="F17" s="32"/>
      <c r="G17" s="33"/>
      <c r="H17" s="33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56"/>
      <c r="X17" s="56"/>
      <c r="Y17" s="56"/>
      <c r="Z17" s="56"/>
      <c r="AA17" s="56"/>
      <c r="AB17" s="65"/>
    </row>
    <row r="18" spans="1:28">
      <c r="A18" s="34" t="s">
        <v>31</v>
      </c>
      <c r="B18" s="35" t="s">
        <v>123</v>
      </c>
      <c r="C18" s="16"/>
      <c r="D18" s="17"/>
      <c r="E18" s="17"/>
      <c r="F18" s="17"/>
      <c r="G18" s="18"/>
      <c r="H18" s="18">
        <v>0.023</v>
      </c>
      <c r="I18" s="17"/>
      <c r="J18" s="17"/>
      <c r="K18" s="17"/>
      <c r="L18" s="17"/>
      <c r="M18" s="17"/>
      <c r="N18" s="17">
        <v>0.003</v>
      </c>
      <c r="O18" s="17">
        <v>0.091</v>
      </c>
      <c r="P18" s="17">
        <v>0.02</v>
      </c>
      <c r="Q18" s="17">
        <v>0.008</v>
      </c>
      <c r="R18" s="17">
        <v>0.0023</v>
      </c>
      <c r="S18" s="17">
        <v>0.049528</v>
      </c>
      <c r="T18" s="17"/>
      <c r="U18" s="17"/>
      <c r="V18" s="17">
        <v>0.008</v>
      </c>
      <c r="W18" s="53"/>
      <c r="X18" s="53"/>
      <c r="Y18" s="53"/>
      <c r="Z18" s="53"/>
      <c r="AA18" s="53"/>
      <c r="AB18" s="65"/>
    </row>
    <row r="19" spans="1:28">
      <c r="A19" s="36"/>
      <c r="B19" s="37" t="s">
        <v>124</v>
      </c>
      <c r="C19" s="21"/>
      <c r="D19" s="22">
        <v>0.0071</v>
      </c>
      <c r="E19" s="22"/>
      <c r="F19" s="22"/>
      <c r="G19" s="23"/>
      <c r="H19" s="23"/>
      <c r="I19" s="22"/>
      <c r="J19" s="22"/>
      <c r="K19" s="22">
        <v>0.0103</v>
      </c>
      <c r="L19" s="22"/>
      <c r="M19" s="22"/>
      <c r="N19" s="22"/>
      <c r="O19" s="22"/>
      <c r="P19" s="22"/>
      <c r="Q19" s="22"/>
      <c r="R19" s="22">
        <v>0.0062</v>
      </c>
      <c r="S19" s="22"/>
      <c r="T19" s="22">
        <v>0.0595</v>
      </c>
      <c r="U19" s="22">
        <v>0.0453</v>
      </c>
      <c r="V19" s="22"/>
      <c r="W19" s="54"/>
      <c r="X19" s="54"/>
      <c r="Y19" s="54">
        <v>0.0064</v>
      </c>
      <c r="Z19" s="54"/>
      <c r="AA19" s="54"/>
      <c r="AB19" s="65"/>
    </row>
    <row r="20" spans="1:28">
      <c r="A20" s="36"/>
      <c r="B20" s="37" t="s">
        <v>34</v>
      </c>
      <c r="C20" s="21"/>
      <c r="D20" s="22"/>
      <c r="E20" s="22"/>
      <c r="F20" s="22"/>
      <c r="G20" s="23"/>
      <c r="H20" s="23"/>
      <c r="I20" s="22"/>
      <c r="J20" s="22"/>
      <c r="K20" s="22"/>
      <c r="L20" s="22"/>
      <c r="M20" s="22"/>
      <c r="N20" s="22"/>
      <c r="O20" s="22"/>
      <c r="P20" s="22">
        <v>0.01</v>
      </c>
      <c r="Q20" s="22">
        <v>0.008</v>
      </c>
      <c r="R20" s="22">
        <v>0.003</v>
      </c>
      <c r="S20" s="22"/>
      <c r="T20" s="22"/>
      <c r="U20" s="22"/>
      <c r="V20" s="22">
        <v>0.004</v>
      </c>
      <c r="W20" s="54"/>
      <c r="X20" s="54"/>
      <c r="Y20" s="54">
        <v>0.003</v>
      </c>
      <c r="Z20" s="54"/>
      <c r="AA20" s="54"/>
      <c r="AB20" s="65"/>
    </row>
    <row r="21" spans="1:28">
      <c r="A21" s="36"/>
      <c r="B21" s="37" t="s">
        <v>35</v>
      </c>
      <c r="C21" s="21"/>
      <c r="D21" s="22"/>
      <c r="E21" s="22">
        <v>0.0076</v>
      </c>
      <c r="F21" s="22"/>
      <c r="G21" s="23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54">
        <v>0.02</v>
      </c>
      <c r="X21" s="54"/>
      <c r="Y21" s="54"/>
      <c r="Z21" s="54"/>
      <c r="AA21" s="54"/>
      <c r="AB21" s="65"/>
    </row>
    <row r="22" spans="1:28">
      <c r="A22" s="36"/>
      <c r="B22" s="24" t="s">
        <v>36</v>
      </c>
      <c r="C22" s="21"/>
      <c r="D22" s="22"/>
      <c r="E22" s="22" t="s">
        <v>37</v>
      </c>
      <c r="F22" s="22"/>
      <c r="G22" s="23"/>
      <c r="H22" s="23"/>
      <c r="I22" s="22"/>
      <c r="J22" s="22"/>
      <c r="K22" s="22"/>
      <c r="L22" s="22">
        <v>0.05094339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54"/>
      <c r="X22" s="54"/>
      <c r="Y22" s="54"/>
      <c r="Z22" s="54"/>
      <c r="AA22" s="54"/>
      <c r="AB22" s="65"/>
    </row>
    <row r="23" ht="13.95" spans="1:28">
      <c r="A23" s="38"/>
      <c r="B23" s="39"/>
      <c r="C23" s="27"/>
      <c r="D23" s="28"/>
      <c r="E23" s="28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55"/>
      <c r="X23" s="55"/>
      <c r="Y23" s="55"/>
      <c r="Z23" s="55"/>
      <c r="AA23" s="55"/>
      <c r="AB23" s="65"/>
    </row>
    <row r="24" spans="1:28">
      <c r="A24" s="34" t="s">
        <v>38</v>
      </c>
      <c r="B24" s="15" t="s">
        <v>125</v>
      </c>
      <c r="C24" s="16">
        <v>0.1509</v>
      </c>
      <c r="D24" s="17"/>
      <c r="E24" s="17">
        <v>0.0061</v>
      </c>
      <c r="F24" s="17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53"/>
      <c r="X24" s="53">
        <v>0.015</v>
      </c>
      <c r="Y24" s="53"/>
      <c r="Z24" s="53"/>
      <c r="AA24" s="53"/>
      <c r="AB24" s="65"/>
    </row>
    <row r="25" spans="1:28">
      <c r="A25" s="36"/>
      <c r="B25" s="20" t="s">
        <v>29</v>
      </c>
      <c r="C25" s="21"/>
      <c r="D25" s="22"/>
      <c r="E25" s="22">
        <v>0.0072</v>
      </c>
      <c r="F25" s="22"/>
      <c r="G25" s="23">
        <v>0.0006</v>
      </c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54"/>
      <c r="X25" s="54"/>
      <c r="Y25" s="54"/>
      <c r="Z25" s="54"/>
      <c r="AA25" s="54"/>
      <c r="AB25" s="65"/>
    </row>
    <row r="26" spans="1:28">
      <c r="A26" s="36"/>
      <c r="B26" s="20" t="s">
        <v>126</v>
      </c>
      <c r="C26" s="21"/>
      <c r="D26" s="22"/>
      <c r="E26" s="22"/>
      <c r="F26" s="22"/>
      <c r="G26" s="23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54"/>
      <c r="X26" s="54"/>
      <c r="Y26" s="54"/>
      <c r="Z26" s="54"/>
      <c r="AA26" s="54">
        <v>0.02</v>
      </c>
      <c r="AB26" s="65"/>
    </row>
    <row r="27" spans="1:28">
      <c r="A27" s="36"/>
      <c r="B27" s="20"/>
      <c r="C27" s="21"/>
      <c r="D27" s="22"/>
      <c r="E27" s="22"/>
      <c r="F27" s="22"/>
      <c r="G27" s="23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54"/>
      <c r="X27" s="54"/>
      <c r="Y27" s="54"/>
      <c r="Z27" s="54"/>
      <c r="AA27" s="54"/>
      <c r="AB27" s="65"/>
    </row>
    <row r="28" ht="13.95" spans="1:28">
      <c r="A28" s="38"/>
      <c r="B28" s="26"/>
      <c r="C28" s="27"/>
      <c r="D28" s="28"/>
      <c r="E28" s="28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55"/>
      <c r="X28" s="55"/>
      <c r="Y28" s="55"/>
      <c r="Z28" s="55">
        <v>1</v>
      </c>
      <c r="AA28" s="55"/>
      <c r="AB28" s="66"/>
    </row>
    <row r="29" ht="15.6" spans="1:28">
      <c r="A29" s="40" t="s">
        <v>40</v>
      </c>
      <c r="B29" s="41"/>
      <c r="C29" s="16">
        <f t="shared" ref="C29:J29" si="0">SUM(C9:C28)</f>
        <v>0.1509</v>
      </c>
      <c r="D29" s="17">
        <f t="shared" si="0"/>
        <v>0.0272</v>
      </c>
      <c r="E29" s="17">
        <f t="shared" si="0"/>
        <v>0.037344</v>
      </c>
      <c r="F29" s="17">
        <f t="shared" si="0"/>
        <v>0.0514</v>
      </c>
      <c r="G29" s="18">
        <f t="shared" si="0"/>
        <v>0.00126</v>
      </c>
      <c r="H29" s="18">
        <f t="shared" si="0"/>
        <v>0.023</v>
      </c>
      <c r="I29" s="17">
        <f t="shared" si="0"/>
        <v>0.0028</v>
      </c>
      <c r="J29" s="17">
        <f t="shared" si="0"/>
        <v>0.012</v>
      </c>
      <c r="K29" s="17">
        <f t="shared" ref="K29:AA29" si="1">SUM(K9:K28)</f>
        <v>0.0437</v>
      </c>
      <c r="L29" s="17">
        <f t="shared" si="1"/>
        <v>0.05094339</v>
      </c>
      <c r="M29" s="17">
        <f t="shared" si="1"/>
        <v>0.135849</v>
      </c>
      <c r="N29" s="17">
        <f t="shared" si="1"/>
        <v>0.003</v>
      </c>
      <c r="O29" s="17">
        <f t="shared" si="1"/>
        <v>0.091</v>
      </c>
      <c r="P29" s="17">
        <f t="shared" si="1"/>
        <v>0.03</v>
      </c>
      <c r="Q29" s="17">
        <f t="shared" si="1"/>
        <v>0.016</v>
      </c>
      <c r="R29" s="17">
        <f t="shared" si="1"/>
        <v>0.0115</v>
      </c>
      <c r="S29" s="17">
        <f t="shared" si="1"/>
        <v>0.049528</v>
      </c>
      <c r="T29" s="17">
        <f t="shared" si="1"/>
        <v>0.0595</v>
      </c>
      <c r="U29" s="17">
        <f t="shared" si="1"/>
        <v>0.0453</v>
      </c>
      <c r="V29" s="17">
        <f t="shared" si="1"/>
        <v>0.012</v>
      </c>
      <c r="W29" s="17">
        <f t="shared" si="1"/>
        <v>0.02</v>
      </c>
      <c r="X29" s="17">
        <f t="shared" si="1"/>
        <v>0.015</v>
      </c>
      <c r="Y29" s="17">
        <f t="shared" si="1"/>
        <v>0.0094</v>
      </c>
      <c r="Z29" s="53">
        <v>1</v>
      </c>
      <c r="AA29" s="53">
        <f>SUM(AA9:AA28)</f>
        <v>0.02</v>
      </c>
      <c r="AB29" s="15"/>
    </row>
    <row r="30" ht="15.6" hidden="1" spans="1:28">
      <c r="A30" s="42" t="s">
        <v>41</v>
      </c>
      <c r="B30" s="43"/>
      <c r="C30" s="21">
        <f>C29*106</f>
        <v>15.9954</v>
      </c>
      <c r="D30" s="21">
        <f t="shared" ref="D30:Y30" si="2">D29*106</f>
        <v>2.8832</v>
      </c>
      <c r="E30" s="21">
        <f t="shared" si="2"/>
        <v>3.958464</v>
      </c>
      <c r="F30" s="21">
        <f t="shared" si="2"/>
        <v>5.4484</v>
      </c>
      <c r="G30" s="21">
        <f t="shared" si="2"/>
        <v>0.13356</v>
      </c>
      <c r="H30" s="21">
        <f t="shared" si="2"/>
        <v>2.438</v>
      </c>
      <c r="I30" s="21">
        <f t="shared" si="2"/>
        <v>0.2968</v>
      </c>
      <c r="J30" s="21">
        <f t="shared" si="2"/>
        <v>1.272</v>
      </c>
      <c r="K30" s="21">
        <f t="shared" si="2"/>
        <v>4.6322</v>
      </c>
      <c r="L30" s="21">
        <f t="shared" si="2"/>
        <v>5.39999934</v>
      </c>
      <c r="M30" s="21">
        <f t="shared" si="2"/>
        <v>14.399994</v>
      </c>
      <c r="N30" s="21">
        <f t="shared" si="2"/>
        <v>0.318</v>
      </c>
      <c r="O30" s="21">
        <f t="shared" si="2"/>
        <v>9.646</v>
      </c>
      <c r="P30" s="21">
        <f t="shared" si="2"/>
        <v>3.18</v>
      </c>
      <c r="Q30" s="21">
        <f t="shared" si="2"/>
        <v>1.696</v>
      </c>
      <c r="R30" s="21">
        <f t="shared" si="2"/>
        <v>1.219</v>
      </c>
      <c r="S30" s="21">
        <f t="shared" si="2"/>
        <v>5.249968</v>
      </c>
      <c r="T30" s="21">
        <f t="shared" si="2"/>
        <v>6.307</v>
      </c>
      <c r="U30" s="21">
        <f t="shared" si="2"/>
        <v>4.8018</v>
      </c>
      <c r="V30" s="21">
        <f t="shared" si="2"/>
        <v>1.272</v>
      </c>
      <c r="W30" s="21">
        <f t="shared" si="2"/>
        <v>2.12</v>
      </c>
      <c r="X30" s="21">
        <f t="shared" si="2"/>
        <v>1.59</v>
      </c>
      <c r="Y30" s="21">
        <f t="shared" si="2"/>
        <v>0.9964</v>
      </c>
      <c r="Z30" s="21">
        <v>1</v>
      </c>
      <c r="AA30" s="21">
        <f>AA29*106</f>
        <v>2.12</v>
      </c>
      <c r="AB30" s="20"/>
    </row>
    <row r="31" ht="15.6" spans="1:28">
      <c r="A31" s="42" t="s">
        <v>41</v>
      </c>
      <c r="B31" s="43"/>
      <c r="C31" s="21">
        <f>ROUND(C30,2)</f>
        <v>16</v>
      </c>
      <c r="D31" s="21">
        <f t="shared" ref="D31:AA31" si="3">ROUND(D30,2)</f>
        <v>2.88</v>
      </c>
      <c r="E31" s="21">
        <f t="shared" si="3"/>
        <v>3.96</v>
      </c>
      <c r="F31" s="21">
        <f t="shared" si="3"/>
        <v>5.45</v>
      </c>
      <c r="G31" s="21">
        <f t="shared" si="3"/>
        <v>0.13</v>
      </c>
      <c r="H31" s="21">
        <f t="shared" si="3"/>
        <v>2.44</v>
      </c>
      <c r="I31" s="21">
        <f t="shared" si="3"/>
        <v>0.3</v>
      </c>
      <c r="J31" s="21">
        <f t="shared" si="3"/>
        <v>1.27</v>
      </c>
      <c r="K31" s="21">
        <f t="shared" si="3"/>
        <v>4.63</v>
      </c>
      <c r="L31" s="21">
        <f t="shared" si="3"/>
        <v>5.4</v>
      </c>
      <c r="M31" s="21">
        <f t="shared" si="3"/>
        <v>14.4</v>
      </c>
      <c r="N31" s="21">
        <f t="shared" si="3"/>
        <v>0.32</v>
      </c>
      <c r="O31" s="21">
        <f t="shared" si="3"/>
        <v>9.65</v>
      </c>
      <c r="P31" s="21">
        <f t="shared" si="3"/>
        <v>3.18</v>
      </c>
      <c r="Q31" s="21">
        <f t="shared" si="3"/>
        <v>1.7</v>
      </c>
      <c r="R31" s="21">
        <f t="shared" si="3"/>
        <v>1.22</v>
      </c>
      <c r="S31" s="21">
        <f t="shared" si="3"/>
        <v>5.25</v>
      </c>
      <c r="T31" s="21">
        <f t="shared" si="3"/>
        <v>6.31</v>
      </c>
      <c r="U31" s="21">
        <f t="shared" si="3"/>
        <v>4.8</v>
      </c>
      <c r="V31" s="21">
        <f t="shared" si="3"/>
        <v>1.27</v>
      </c>
      <c r="W31" s="21">
        <f t="shared" si="3"/>
        <v>2.12</v>
      </c>
      <c r="X31" s="21">
        <f t="shared" si="3"/>
        <v>1.59</v>
      </c>
      <c r="Y31" s="21">
        <f t="shared" si="3"/>
        <v>1</v>
      </c>
      <c r="Z31" s="21">
        <f t="shared" si="3"/>
        <v>1</v>
      </c>
      <c r="AA31" s="21">
        <f t="shared" si="3"/>
        <v>2.12</v>
      </c>
      <c r="AB31" s="20"/>
    </row>
    <row r="32" ht="15.6" spans="1:28">
      <c r="A32" s="42" t="s">
        <v>42</v>
      </c>
      <c r="B32" s="43"/>
      <c r="C32" s="44">
        <v>65</v>
      </c>
      <c r="D32" s="44">
        <v>730</v>
      </c>
      <c r="E32" s="44">
        <v>58</v>
      </c>
      <c r="F32" s="44">
        <v>60</v>
      </c>
      <c r="G32" s="44">
        <v>1400</v>
      </c>
      <c r="H32" s="44">
        <v>205</v>
      </c>
      <c r="I32" s="44">
        <v>180</v>
      </c>
      <c r="J32" s="44">
        <v>283.37</v>
      </c>
      <c r="K32" s="44">
        <v>63.16</v>
      </c>
      <c r="L32" s="44">
        <v>40</v>
      </c>
      <c r="M32" s="44">
        <v>95</v>
      </c>
      <c r="N32" s="44">
        <v>40</v>
      </c>
      <c r="O32" s="44">
        <v>33</v>
      </c>
      <c r="P32" s="44">
        <v>39</v>
      </c>
      <c r="Q32" s="44">
        <v>60</v>
      </c>
      <c r="R32" s="44">
        <v>218.48</v>
      </c>
      <c r="S32" s="44">
        <v>430</v>
      </c>
      <c r="T32" s="44">
        <v>450</v>
      </c>
      <c r="U32" s="44">
        <v>98.22</v>
      </c>
      <c r="V32" s="44">
        <v>320</v>
      </c>
      <c r="W32" s="44">
        <v>199.6</v>
      </c>
      <c r="X32" s="44">
        <v>129.52</v>
      </c>
      <c r="Y32" s="44">
        <v>71</v>
      </c>
      <c r="Z32" s="67">
        <v>12</v>
      </c>
      <c r="AA32" s="67">
        <v>200</v>
      </c>
      <c r="AB32" s="68"/>
    </row>
    <row r="33" ht="16.35" spans="1:28">
      <c r="A33" s="45" t="s">
        <v>43</v>
      </c>
      <c r="B33" s="46"/>
      <c r="C33" s="47">
        <f>C31*C32</f>
        <v>1040</v>
      </c>
      <c r="D33" s="47">
        <f t="shared" ref="D33:AA33" si="4">D31*D32</f>
        <v>2102.4</v>
      </c>
      <c r="E33" s="47">
        <f t="shared" si="4"/>
        <v>229.68</v>
      </c>
      <c r="F33" s="47">
        <f t="shared" si="4"/>
        <v>327</v>
      </c>
      <c r="G33" s="47">
        <f t="shared" si="4"/>
        <v>182</v>
      </c>
      <c r="H33" s="47">
        <f t="shared" si="4"/>
        <v>500.2</v>
      </c>
      <c r="I33" s="47">
        <f t="shared" si="4"/>
        <v>54</v>
      </c>
      <c r="J33" s="47">
        <f t="shared" si="4"/>
        <v>359.8799</v>
      </c>
      <c r="K33" s="47">
        <f t="shared" si="4"/>
        <v>292.4308</v>
      </c>
      <c r="L33" s="47">
        <f t="shared" si="4"/>
        <v>216</v>
      </c>
      <c r="M33" s="47">
        <f t="shared" si="4"/>
        <v>1368</v>
      </c>
      <c r="N33" s="47">
        <f t="shared" si="4"/>
        <v>12.8</v>
      </c>
      <c r="O33" s="47">
        <f t="shared" si="4"/>
        <v>318.45</v>
      </c>
      <c r="P33" s="47">
        <f t="shared" si="4"/>
        <v>124.02</v>
      </c>
      <c r="Q33" s="47">
        <f t="shared" si="4"/>
        <v>102</v>
      </c>
      <c r="R33" s="47">
        <f t="shared" si="4"/>
        <v>266.5456</v>
      </c>
      <c r="S33" s="47">
        <f t="shared" si="4"/>
        <v>2257.5</v>
      </c>
      <c r="T33" s="47">
        <f t="shared" si="4"/>
        <v>2839.5</v>
      </c>
      <c r="U33" s="47">
        <f t="shared" si="4"/>
        <v>471.456</v>
      </c>
      <c r="V33" s="47">
        <f t="shared" si="4"/>
        <v>406.4</v>
      </c>
      <c r="W33" s="47">
        <f t="shared" si="4"/>
        <v>423.152</v>
      </c>
      <c r="X33" s="47">
        <f t="shared" si="4"/>
        <v>205.9368</v>
      </c>
      <c r="Y33" s="47">
        <f t="shared" si="4"/>
        <v>71</v>
      </c>
      <c r="Z33" s="47">
        <f t="shared" si="4"/>
        <v>12</v>
      </c>
      <c r="AA33" s="47">
        <f t="shared" si="4"/>
        <v>424</v>
      </c>
      <c r="AB33" s="69">
        <f>SUM(C33:AA33)</f>
        <v>14606.3511</v>
      </c>
    </row>
    <row r="34" ht="15.6" spans="1:28">
      <c r="A34" s="48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1">
        <f>AB33/AB2</f>
        <v>137.79576509434</v>
      </c>
    </row>
    <row r="35" customFormat="1" ht="27" customHeight="1" spans="2:14">
      <c r="B35" s="50" t="s">
        <v>44</v>
      </c>
      <c r="N35" s="51"/>
    </row>
    <row r="36" customFormat="1" ht="27" customHeight="1" spans="2:14">
      <c r="B36" s="50" t="s">
        <v>45</v>
      </c>
      <c r="L36" s="49"/>
      <c r="N36" s="51"/>
    </row>
    <row r="37" customFormat="1" ht="27" customHeight="1" spans="2:12">
      <c r="B37" s="50" t="s">
        <v>46</v>
      </c>
      <c r="L37" s="52"/>
    </row>
  </sheetData>
  <mergeCells count="40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8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X35"/>
  <sheetViews>
    <sheetView workbookViewId="0">
      <pane ySplit="7" topLeftCell="A19" activePane="bottomLeft" state="frozen"/>
      <selection/>
      <selection pane="bottomLeft" activeCell="Q19" sqref="Q19"/>
    </sheetView>
  </sheetViews>
  <sheetFormatPr defaultColWidth="11.537037037037" defaultRowHeight="13.2"/>
  <cols>
    <col min="1" max="1" width="6.33333333333333" customWidth="1"/>
    <col min="2" max="2" width="28" customWidth="1"/>
    <col min="3" max="3" width="7.66666666666667" customWidth="1"/>
    <col min="4" max="4" width="7.33333333333333" customWidth="1"/>
    <col min="5" max="5" width="6.55555555555556" customWidth="1"/>
    <col min="6" max="6" width="6.22222222222222" customWidth="1"/>
    <col min="7" max="8" width="7.33333333333333" customWidth="1"/>
    <col min="9" max="10" width="6" customWidth="1"/>
    <col min="11" max="11" width="6.77777777777778" customWidth="1"/>
    <col min="12" max="12" width="6.33333333333333" customWidth="1"/>
    <col min="13" max="13" width="7.11111111111111" customWidth="1"/>
    <col min="14" max="14" width="6.33333333333333" customWidth="1"/>
    <col min="15" max="15" width="6.22222222222222" customWidth="1"/>
    <col min="16" max="16" width="5.55555555555556" customWidth="1"/>
    <col min="17" max="17" width="6.44444444444444" customWidth="1"/>
    <col min="18" max="18" width="6" customWidth="1"/>
    <col min="19" max="19" width="7" customWidth="1"/>
    <col min="20" max="20" width="6" customWidth="1"/>
    <col min="21" max="21" width="5" customWidth="1"/>
    <col min="22" max="22" width="6.44444444444444" customWidth="1"/>
    <col min="23" max="23" width="7.11111111111111" customWidth="1"/>
    <col min="24" max="24" width="8.55555555555556" customWidth="1"/>
  </cols>
  <sheetData>
    <row r="1" s="1" customFormat="1" ht="43" customHeight="1" spans="1:1">
      <c r="A1" s="1" t="s">
        <v>0</v>
      </c>
    </row>
    <row r="2" customHeight="1" spans="1:24">
      <c r="A2" s="100"/>
      <c r="B2" s="101" t="s">
        <v>127</v>
      </c>
      <c r="C2" s="4" t="s">
        <v>2</v>
      </c>
      <c r="D2" s="4" t="s">
        <v>3</v>
      </c>
      <c r="E2" s="4" t="s">
        <v>4</v>
      </c>
      <c r="F2" s="4" t="s">
        <v>128</v>
      </c>
      <c r="G2" s="4" t="s">
        <v>129</v>
      </c>
      <c r="H2" s="4" t="s">
        <v>5</v>
      </c>
      <c r="I2" s="4" t="s">
        <v>117</v>
      </c>
      <c r="J2" s="4" t="s">
        <v>54</v>
      </c>
      <c r="K2" s="4" t="s">
        <v>8</v>
      </c>
      <c r="L2" s="4" t="s">
        <v>9</v>
      </c>
      <c r="M2" s="4" t="s">
        <v>51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83</v>
      </c>
      <c r="S2" s="4" t="s">
        <v>130</v>
      </c>
      <c r="T2" s="4" t="s">
        <v>75</v>
      </c>
      <c r="U2" s="4" t="s">
        <v>24</v>
      </c>
      <c r="V2" s="4" t="s">
        <v>131</v>
      </c>
      <c r="W2" s="129" t="s">
        <v>57</v>
      </c>
      <c r="X2" s="58">
        <v>104</v>
      </c>
    </row>
    <row r="3" spans="1:24">
      <c r="A3" s="103"/>
      <c r="B3" s="10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30"/>
      <c r="X3" s="60"/>
    </row>
    <row r="4" spans="1:24">
      <c r="A4" s="103"/>
      <c r="B4" s="10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30"/>
      <c r="X4" s="60"/>
    </row>
    <row r="5" ht="12" customHeight="1" spans="1:24">
      <c r="A5" s="103"/>
      <c r="B5" s="10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30"/>
      <c r="X5" s="60"/>
    </row>
    <row r="6" spans="1:24">
      <c r="A6" s="103"/>
      <c r="B6" s="10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30"/>
      <c r="X6" s="60"/>
    </row>
    <row r="7" ht="28" customHeight="1" spans="1:24">
      <c r="A7" s="106"/>
      <c r="B7" s="10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31"/>
      <c r="X7" s="62"/>
    </row>
    <row r="8" ht="17" customHeight="1" spans="1:24">
      <c r="A8" s="120"/>
      <c r="B8" s="121"/>
      <c r="C8" s="122">
        <v>1</v>
      </c>
      <c r="D8" s="122">
        <v>2</v>
      </c>
      <c r="E8" s="122">
        <v>3</v>
      </c>
      <c r="F8" s="122">
        <v>4</v>
      </c>
      <c r="G8" s="122">
        <v>5</v>
      </c>
      <c r="H8" s="122">
        <v>6</v>
      </c>
      <c r="I8" s="122">
        <v>7</v>
      </c>
      <c r="J8" s="122">
        <v>8</v>
      </c>
      <c r="K8" s="122">
        <v>9</v>
      </c>
      <c r="L8" s="122">
        <v>10</v>
      </c>
      <c r="M8" s="122">
        <v>11</v>
      </c>
      <c r="N8" s="122">
        <v>12</v>
      </c>
      <c r="O8" s="122">
        <v>13</v>
      </c>
      <c r="P8" s="122">
        <v>14</v>
      </c>
      <c r="Q8" s="122">
        <v>15</v>
      </c>
      <c r="R8" s="122">
        <v>16</v>
      </c>
      <c r="S8" s="122">
        <v>17</v>
      </c>
      <c r="T8" s="122">
        <v>18</v>
      </c>
      <c r="U8" s="122">
        <v>19</v>
      </c>
      <c r="V8" s="122">
        <v>20</v>
      </c>
      <c r="W8" s="122">
        <v>21</v>
      </c>
      <c r="X8" s="63" t="s">
        <v>25</v>
      </c>
    </row>
    <row r="9" spans="1:24">
      <c r="A9" s="14" t="s">
        <v>26</v>
      </c>
      <c r="B9" s="123" t="s">
        <v>132</v>
      </c>
      <c r="C9" s="16">
        <v>0.16</v>
      </c>
      <c r="D9" s="17"/>
      <c r="E9" s="17">
        <v>0.007</v>
      </c>
      <c r="F9" s="17">
        <v>0.02</v>
      </c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53"/>
      <c r="U9" s="53"/>
      <c r="V9" s="53"/>
      <c r="W9" s="53"/>
      <c r="X9" s="64" t="s">
        <v>133</v>
      </c>
    </row>
    <row r="10" spans="1:24">
      <c r="A10" s="19"/>
      <c r="B10" s="20" t="s">
        <v>109</v>
      </c>
      <c r="C10" s="21"/>
      <c r="D10" s="22"/>
      <c r="E10" s="22">
        <v>0.0083</v>
      </c>
      <c r="F10" s="22"/>
      <c r="G10" s="22"/>
      <c r="H10" s="23">
        <v>0.0006</v>
      </c>
      <c r="I10" s="22">
        <v>0.0024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54"/>
      <c r="U10" s="54"/>
      <c r="V10" s="54"/>
      <c r="W10" s="54"/>
      <c r="X10" s="65"/>
    </row>
    <row r="11" spans="1:24">
      <c r="A11" s="19"/>
      <c r="B11" s="24" t="s">
        <v>99</v>
      </c>
      <c r="C11" s="21"/>
      <c r="D11" s="22">
        <v>0.010444</v>
      </c>
      <c r="E11" s="22"/>
      <c r="F11" s="22"/>
      <c r="G11" s="22"/>
      <c r="H11" s="23"/>
      <c r="I11" s="22"/>
      <c r="J11" s="22"/>
      <c r="K11" s="22">
        <v>0.033</v>
      </c>
      <c r="L11" s="22"/>
      <c r="M11" s="22"/>
      <c r="N11" s="22"/>
      <c r="O11" s="22"/>
      <c r="P11" s="22"/>
      <c r="Q11" s="22"/>
      <c r="R11" s="22"/>
      <c r="S11" s="22"/>
      <c r="T11" s="54"/>
      <c r="U11" s="54"/>
      <c r="V11" s="54"/>
      <c r="W11" s="54"/>
      <c r="X11" s="65"/>
    </row>
    <row r="12" spans="1:24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54"/>
      <c r="U12" s="54"/>
      <c r="V12" s="54"/>
      <c r="W12" s="54"/>
      <c r="X12" s="65"/>
    </row>
    <row r="13" ht="13.95" spans="1:24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55"/>
      <c r="U13" s="55"/>
      <c r="V13" s="55"/>
      <c r="W13" s="55"/>
      <c r="X13" s="65"/>
    </row>
    <row r="14" spans="1:24">
      <c r="A14" s="14" t="s">
        <v>30</v>
      </c>
      <c r="B14" s="15" t="s">
        <v>51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>
        <v>0.09</v>
      </c>
      <c r="N14" s="17"/>
      <c r="O14" s="17"/>
      <c r="P14" s="17"/>
      <c r="Q14" s="17"/>
      <c r="R14" s="17"/>
      <c r="S14" s="17"/>
      <c r="T14" s="53"/>
      <c r="U14" s="53"/>
      <c r="V14" s="53"/>
      <c r="W14" s="53"/>
      <c r="X14" s="65"/>
    </row>
    <row r="15" spans="1:24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54"/>
      <c r="U15" s="54"/>
      <c r="V15" s="54"/>
      <c r="W15" s="54"/>
      <c r="X15" s="65"/>
    </row>
    <row r="16" spans="1:24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54"/>
      <c r="U16" s="54"/>
      <c r="V16" s="54"/>
      <c r="W16" s="54"/>
      <c r="X16" s="65"/>
    </row>
    <row r="17" ht="13.95" spans="1:24">
      <c r="A17" s="30"/>
      <c r="B17" s="26"/>
      <c r="C17" s="31"/>
      <c r="D17" s="32"/>
      <c r="E17" s="32"/>
      <c r="F17" s="32"/>
      <c r="G17" s="32"/>
      <c r="H17" s="33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6"/>
      <c r="U17" s="56"/>
      <c r="V17" s="56"/>
      <c r="W17" s="56"/>
      <c r="X17" s="65"/>
    </row>
    <row r="18" ht="15" customHeight="1" spans="1:24">
      <c r="A18" s="34" t="s">
        <v>31</v>
      </c>
      <c r="B18" s="35" t="s">
        <v>134</v>
      </c>
      <c r="C18" s="16"/>
      <c r="D18" s="17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7">
        <v>0.01</v>
      </c>
      <c r="P18" s="17">
        <v>0.01</v>
      </c>
      <c r="Q18" s="17">
        <v>0.002</v>
      </c>
      <c r="R18" s="17"/>
      <c r="S18" s="17">
        <v>0.079</v>
      </c>
      <c r="T18" s="53">
        <v>0.015</v>
      </c>
      <c r="U18" s="53"/>
      <c r="V18" s="53"/>
      <c r="W18" s="53"/>
      <c r="X18" s="65"/>
    </row>
    <row r="19" ht="26.4" spans="1:24">
      <c r="A19" s="36"/>
      <c r="B19" s="93" t="s">
        <v>135</v>
      </c>
      <c r="C19" s="21"/>
      <c r="D19" s="22">
        <v>0.0104</v>
      </c>
      <c r="E19" s="22"/>
      <c r="F19" s="22"/>
      <c r="G19" s="22">
        <v>0.106923</v>
      </c>
      <c r="H19" s="23"/>
      <c r="I19" s="22"/>
      <c r="J19" s="22"/>
      <c r="K19" s="22"/>
      <c r="L19" s="22"/>
      <c r="M19" s="22"/>
      <c r="N19" s="22">
        <v>0.197</v>
      </c>
      <c r="O19" s="22">
        <v>0.015</v>
      </c>
      <c r="P19" s="22"/>
      <c r="Q19" s="22"/>
      <c r="R19" s="22"/>
      <c r="S19" s="22"/>
      <c r="T19" s="54"/>
      <c r="U19" s="54"/>
      <c r="V19" s="54"/>
      <c r="W19" s="54">
        <v>12</v>
      </c>
      <c r="X19" s="65"/>
    </row>
    <row r="20" spans="1:24">
      <c r="A20" s="36"/>
      <c r="B20" s="37" t="s">
        <v>90</v>
      </c>
      <c r="C20" s="21"/>
      <c r="D20" s="22"/>
      <c r="E20" s="22">
        <v>0.0082</v>
      </c>
      <c r="F20" s="22"/>
      <c r="G20" s="22"/>
      <c r="H20" s="23"/>
      <c r="I20" s="22"/>
      <c r="J20" s="22"/>
      <c r="K20" s="22"/>
      <c r="L20" s="22"/>
      <c r="M20" s="22">
        <v>0.02</v>
      </c>
      <c r="N20" s="22"/>
      <c r="O20" s="22"/>
      <c r="P20" s="22"/>
      <c r="Q20" s="22"/>
      <c r="R20" s="22">
        <v>0.015</v>
      </c>
      <c r="S20" s="22"/>
      <c r="T20" s="54"/>
      <c r="U20" s="54"/>
      <c r="V20" s="54"/>
      <c r="W20" s="54"/>
      <c r="X20" s="65"/>
    </row>
    <row r="21" spans="1:24">
      <c r="A21" s="36"/>
      <c r="B21" s="24" t="s">
        <v>36</v>
      </c>
      <c r="C21" s="21"/>
      <c r="D21" s="22"/>
      <c r="E21" s="22"/>
      <c r="F21" s="22"/>
      <c r="G21" s="22"/>
      <c r="H21" s="23"/>
      <c r="I21" s="22"/>
      <c r="J21" s="22"/>
      <c r="K21" s="22"/>
      <c r="L21" s="22">
        <v>0.048</v>
      </c>
      <c r="M21" s="22"/>
      <c r="N21" s="22"/>
      <c r="O21" s="22"/>
      <c r="P21" s="22"/>
      <c r="Q21" s="22"/>
      <c r="R21" s="22"/>
      <c r="S21" s="22"/>
      <c r="T21" s="54"/>
      <c r="U21" s="54"/>
      <c r="V21" s="54"/>
      <c r="W21" s="54"/>
      <c r="X21" s="65"/>
    </row>
    <row r="22" ht="13.95" spans="1:24">
      <c r="A22" s="38"/>
      <c r="B22" s="124"/>
      <c r="C22" s="27"/>
      <c r="D22" s="28"/>
      <c r="E22" s="28"/>
      <c r="F22" s="28"/>
      <c r="G22" s="28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55"/>
      <c r="U22" s="55"/>
      <c r="V22" s="55"/>
      <c r="W22" s="55"/>
      <c r="X22" s="65"/>
    </row>
    <row r="23" spans="1:24">
      <c r="A23" s="34" t="s">
        <v>38</v>
      </c>
      <c r="B23" s="15" t="s">
        <v>136</v>
      </c>
      <c r="C23" s="16">
        <v>0.0344</v>
      </c>
      <c r="D23" s="17">
        <v>0.002</v>
      </c>
      <c r="E23" s="17"/>
      <c r="F23" s="17"/>
      <c r="G23" s="17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3"/>
      <c r="U23" s="53"/>
      <c r="V23" s="53"/>
      <c r="W23" s="53">
        <v>158</v>
      </c>
      <c r="X23" s="65"/>
    </row>
    <row r="24" spans="1:24">
      <c r="A24" s="36"/>
      <c r="B24" s="20" t="s">
        <v>70</v>
      </c>
      <c r="C24" s="21">
        <v>0.1614</v>
      </c>
      <c r="D24" s="22"/>
      <c r="E24" s="22">
        <v>0.0073</v>
      </c>
      <c r="F24" s="22"/>
      <c r="G24" s="22"/>
      <c r="H24" s="23"/>
      <c r="I24" s="22"/>
      <c r="J24" s="22">
        <v>0.003</v>
      </c>
      <c r="K24" s="22"/>
      <c r="L24" s="22"/>
      <c r="M24" s="22"/>
      <c r="N24" s="22"/>
      <c r="O24" s="22"/>
      <c r="P24" s="22"/>
      <c r="Q24" s="22"/>
      <c r="R24" s="22"/>
      <c r="S24" s="22"/>
      <c r="T24" s="54"/>
      <c r="U24" s="54"/>
      <c r="V24" s="54"/>
      <c r="W24" s="54"/>
      <c r="X24" s="65"/>
    </row>
    <row r="25" ht="15.6" spans="1:24">
      <c r="A25" s="36"/>
      <c r="B25" s="95" t="s">
        <v>36</v>
      </c>
      <c r="C25" s="112"/>
      <c r="D25" s="113"/>
      <c r="E25" s="113"/>
      <c r="F25" s="113"/>
      <c r="G25" s="113"/>
      <c r="H25" s="114"/>
      <c r="I25" s="32"/>
      <c r="J25" s="32"/>
      <c r="K25" s="32"/>
      <c r="L25" s="32">
        <v>0.013</v>
      </c>
      <c r="M25" s="32"/>
      <c r="N25" s="32"/>
      <c r="O25" s="32"/>
      <c r="P25" s="32"/>
      <c r="Q25" s="32"/>
      <c r="R25" s="32"/>
      <c r="S25" s="32"/>
      <c r="T25" s="56"/>
      <c r="U25" s="56"/>
      <c r="V25" s="56"/>
      <c r="W25" s="56"/>
      <c r="X25" s="65"/>
    </row>
    <row r="26" ht="13.95" spans="1:24">
      <c r="A26" s="38"/>
      <c r="B26" s="26"/>
      <c r="C26" s="27"/>
      <c r="D26" s="28"/>
      <c r="E26" s="28"/>
      <c r="F26" s="28"/>
      <c r="G26" s="28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55"/>
      <c r="U26" s="55">
        <v>1</v>
      </c>
      <c r="V26" s="55">
        <v>1.7</v>
      </c>
      <c r="W26" s="55"/>
      <c r="X26" s="132"/>
    </row>
    <row r="27" ht="15.6" spans="1:24">
      <c r="A27" s="40" t="s">
        <v>40</v>
      </c>
      <c r="B27" s="41"/>
      <c r="C27" s="125">
        <f t="shared" ref="C27:X27" si="0">SUM(C9:C26)</f>
        <v>0.3558</v>
      </c>
      <c r="D27" s="17">
        <f t="shared" si="0"/>
        <v>0.022844</v>
      </c>
      <c r="E27" s="17">
        <f t="shared" si="0"/>
        <v>0.0308</v>
      </c>
      <c r="F27" s="17">
        <f t="shared" si="0"/>
        <v>0.02</v>
      </c>
      <c r="G27" s="17">
        <f t="shared" si="0"/>
        <v>0.106923</v>
      </c>
      <c r="H27" s="18">
        <f t="shared" si="0"/>
        <v>0.0006</v>
      </c>
      <c r="I27" s="17">
        <f t="shared" si="0"/>
        <v>0.0024</v>
      </c>
      <c r="J27" s="17">
        <f t="shared" si="0"/>
        <v>0.003</v>
      </c>
      <c r="K27" s="17">
        <f t="shared" si="0"/>
        <v>0.033</v>
      </c>
      <c r="L27" s="17">
        <f t="shared" si="0"/>
        <v>0.061</v>
      </c>
      <c r="M27" s="17">
        <f t="shared" si="0"/>
        <v>0.11</v>
      </c>
      <c r="N27" s="17">
        <f t="shared" si="0"/>
        <v>0.197</v>
      </c>
      <c r="O27" s="17">
        <f t="shared" si="0"/>
        <v>0.025</v>
      </c>
      <c r="P27" s="17">
        <f t="shared" si="0"/>
        <v>0.01</v>
      </c>
      <c r="Q27" s="17">
        <f t="shared" si="0"/>
        <v>0.002</v>
      </c>
      <c r="R27" s="17">
        <f t="shared" si="0"/>
        <v>0.015</v>
      </c>
      <c r="S27" s="17">
        <f t="shared" si="0"/>
        <v>0.079</v>
      </c>
      <c r="T27" s="17">
        <f t="shared" si="0"/>
        <v>0.015</v>
      </c>
      <c r="U27" s="17">
        <v>1</v>
      </c>
      <c r="V27" s="53">
        <v>1.7</v>
      </c>
      <c r="W27" s="133">
        <v>170</v>
      </c>
      <c r="X27" s="134"/>
    </row>
    <row r="28" ht="15.6" hidden="1" spans="1:24">
      <c r="A28" s="42" t="s">
        <v>41</v>
      </c>
      <c r="B28" s="43"/>
      <c r="C28" s="126">
        <f t="shared" ref="C28:M28" si="1">104*C27</f>
        <v>37.0032</v>
      </c>
      <c r="D28" s="22">
        <f t="shared" si="1"/>
        <v>2.375776</v>
      </c>
      <c r="E28" s="22">
        <f t="shared" si="1"/>
        <v>3.2032</v>
      </c>
      <c r="F28" s="22">
        <f t="shared" si="1"/>
        <v>2.08</v>
      </c>
      <c r="G28" s="22">
        <f t="shared" si="1"/>
        <v>11.119992</v>
      </c>
      <c r="H28" s="22">
        <f t="shared" si="1"/>
        <v>0.0624</v>
      </c>
      <c r="I28" s="22">
        <f t="shared" si="1"/>
        <v>0.2496</v>
      </c>
      <c r="J28" s="22">
        <f t="shared" si="1"/>
        <v>0.312</v>
      </c>
      <c r="K28" s="22">
        <f t="shared" si="1"/>
        <v>3.432</v>
      </c>
      <c r="L28" s="22">
        <f t="shared" si="1"/>
        <v>6.344</v>
      </c>
      <c r="M28" s="22">
        <f t="shared" si="1"/>
        <v>11.44</v>
      </c>
      <c r="N28" s="22">
        <f t="shared" ref="N28:Y28" si="2">104*N27</f>
        <v>20.488</v>
      </c>
      <c r="O28" s="22">
        <f t="shared" si="2"/>
        <v>2.6</v>
      </c>
      <c r="P28" s="22">
        <f t="shared" si="2"/>
        <v>1.04</v>
      </c>
      <c r="Q28" s="22">
        <f t="shared" si="2"/>
        <v>0.208</v>
      </c>
      <c r="R28" s="22">
        <f t="shared" si="2"/>
        <v>1.56</v>
      </c>
      <c r="S28" s="22">
        <f t="shared" si="2"/>
        <v>8.216</v>
      </c>
      <c r="T28" s="22">
        <f t="shared" si="2"/>
        <v>1.56</v>
      </c>
      <c r="U28" s="22">
        <v>1</v>
      </c>
      <c r="V28" s="22">
        <v>1.7</v>
      </c>
      <c r="W28" s="21">
        <v>170</v>
      </c>
      <c r="X28" s="119"/>
    </row>
    <row r="29" ht="15.6" spans="1:24">
      <c r="A29" s="42" t="s">
        <v>41</v>
      </c>
      <c r="B29" s="43"/>
      <c r="C29" s="127">
        <f t="shared" ref="C29:X29" si="3">ROUND(C28,2)</f>
        <v>37</v>
      </c>
      <c r="D29" s="44">
        <f t="shared" si="3"/>
        <v>2.38</v>
      </c>
      <c r="E29" s="44">
        <f t="shared" si="3"/>
        <v>3.2</v>
      </c>
      <c r="F29" s="44">
        <f t="shared" si="3"/>
        <v>2.08</v>
      </c>
      <c r="G29" s="44">
        <f t="shared" si="3"/>
        <v>11.12</v>
      </c>
      <c r="H29" s="44">
        <f t="shared" si="3"/>
        <v>0.06</v>
      </c>
      <c r="I29" s="44">
        <f t="shared" si="3"/>
        <v>0.25</v>
      </c>
      <c r="J29" s="44">
        <f t="shared" si="3"/>
        <v>0.31</v>
      </c>
      <c r="K29" s="44">
        <f t="shared" si="3"/>
        <v>3.43</v>
      </c>
      <c r="L29" s="44">
        <f t="shared" si="3"/>
        <v>6.34</v>
      </c>
      <c r="M29" s="44">
        <f t="shared" si="3"/>
        <v>11.44</v>
      </c>
      <c r="N29" s="44">
        <f t="shared" si="3"/>
        <v>20.49</v>
      </c>
      <c r="O29" s="44">
        <f t="shared" si="3"/>
        <v>2.6</v>
      </c>
      <c r="P29" s="44">
        <f t="shared" si="3"/>
        <v>1.04</v>
      </c>
      <c r="Q29" s="44">
        <f t="shared" si="3"/>
        <v>0.21</v>
      </c>
      <c r="R29" s="44">
        <f t="shared" si="3"/>
        <v>1.56</v>
      </c>
      <c r="S29" s="44">
        <f t="shared" si="3"/>
        <v>8.22</v>
      </c>
      <c r="T29" s="44">
        <f t="shared" si="3"/>
        <v>1.56</v>
      </c>
      <c r="U29" s="44">
        <v>1</v>
      </c>
      <c r="V29" s="44">
        <v>1.7</v>
      </c>
      <c r="W29" s="164">
        <v>170</v>
      </c>
      <c r="X29" s="119"/>
    </row>
    <row r="30" ht="15.6" spans="1:24">
      <c r="A30" s="42" t="s">
        <v>42</v>
      </c>
      <c r="B30" s="43"/>
      <c r="C30" s="44">
        <v>65</v>
      </c>
      <c r="D30" s="44">
        <v>730</v>
      </c>
      <c r="E30" s="44">
        <v>58</v>
      </c>
      <c r="F30" s="44">
        <v>150</v>
      </c>
      <c r="G30" s="44">
        <v>205</v>
      </c>
      <c r="H30" s="44">
        <v>1400</v>
      </c>
      <c r="I30" s="44">
        <v>180</v>
      </c>
      <c r="J30" s="44">
        <v>750</v>
      </c>
      <c r="K30" s="44">
        <v>63.16</v>
      </c>
      <c r="L30" s="44">
        <v>40</v>
      </c>
      <c r="M30" s="44">
        <v>100</v>
      </c>
      <c r="N30" s="44">
        <v>33</v>
      </c>
      <c r="O30" s="44">
        <v>39</v>
      </c>
      <c r="P30" s="44">
        <v>60</v>
      </c>
      <c r="Q30" s="44">
        <v>218.48</v>
      </c>
      <c r="R30" s="44">
        <v>215</v>
      </c>
      <c r="S30" s="44">
        <v>220</v>
      </c>
      <c r="T30" s="44">
        <v>95</v>
      </c>
      <c r="U30" s="44">
        <v>12</v>
      </c>
      <c r="V30" s="44">
        <v>380</v>
      </c>
      <c r="W30" s="96">
        <v>10</v>
      </c>
      <c r="X30" s="68"/>
    </row>
    <row r="31" ht="16.35" spans="1:24">
      <c r="A31" s="45" t="s">
        <v>43</v>
      </c>
      <c r="B31" s="46"/>
      <c r="C31" s="128">
        <f>C29*C30</f>
        <v>2405</v>
      </c>
      <c r="D31" s="128">
        <f t="shared" ref="D31:W31" si="4">D29*D30</f>
        <v>1737.4</v>
      </c>
      <c r="E31" s="128">
        <f t="shared" si="4"/>
        <v>185.6</v>
      </c>
      <c r="F31" s="128">
        <f t="shared" si="4"/>
        <v>312</v>
      </c>
      <c r="G31" s="128">
        <f t="shared" si="4"/>
        <v>2279.6</v>
      </c>
      <c r="H31" s="128">
        <f t="shared" si="4"/>
        <v>84</v>
      </c>
      <c r="I31" s="128">
        <f t="shared" si="4"/>
        <v>45</v>
      </c>
      <c r="J31" s="128">
        <f t="shared" si="4"/>
        <v>232.5</v>
      </c>
      <c r="K31" s="128">
        <f t="shared" si="4"/>
        <v>216.6388</v>
      </c>
      <c r="L31" s="128">
        <f t="shared" si="4"/>
        <v>253.6</v>
      </c>
      <c r="M31" s="128">
        <f t="shared" si="4"/>
        <v>1144</v>
      </c>
      <c r="N31" s="128">
        <f t="shared" si="4"/>
        <v>676.17</v>
      </c>
      <c r="O31" s="128">
        <f t="shared" si="4"/>
        <v>101.4</v>
      </c>
      <c r="P31" s="128">
        <f t="shared" si="4"/>
        <v>62.4</v>
      </c>
      <c r="Q31" s="128">
        <f t="shared" si="4"/>
        <v>45.8808</v>
      </c>
      <c r="R31" s="128">
        <f t="shared" si="4"/>
        <v>335.4</v>
      </c>
      <c r="S31" s="128">
        <f t="shared" si="4"/>
        <v>1808.4</v>
      </c>
      <c r="T31" s="128">
        <f t="shared" si="4"/>
        <v>148.2</v>
      </c>
      <c r="U31" s="128">
        <f t="shared" si="4"/>
        <v>12</v>
      </c>
      <c r="V31" s="128">
        <f t="shared" si="4"/>
        <v>646</v>
      </c>
      <c r="W31" s="128">
        <f t="shared" si="4"/>
        <v>1700</v>
      </c>
      <c r="X31" s="69">
        <f>SUM(C31:W31)</f>
        <v>14431.1896</v>
      </c>
    </row>
    <row r="32" ht="15.6" spans="1:24">
      <c r="A32" s="48"/>
      <c r="B32" s="48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>
        <f>X31/X2</f>
        <v>138.761438461538</v>
      </c>
    </row>
    <row r="33" customFormat="1" ht="27" customHeight="1" spans="2:2">
      <c r="B33" s="50" t="s">
        <v>44</v>
      </c>
    </row>
    <row r="34" customFormat="1" ht="27" customHeight="1" spans="2:2">
      <c r="B34" s="50" t="s">
        <v>45</v>
      </c>
    </row>
    <row r="35" customFormat="1" ht="27" customHeight="1" spans="2:2">
      <c r="B35" s="50" t="s">
        <v>46</v>
      </c>
    </row>
  </sheetData>
  <mergeCells count="36">
    <mergeCell ref="A1:W1"/>
    <mergeCell ref="A27:B27"/>
    <mergeCell ref="A28:B28"/>
    <mergeCell ref="A29:B29"/>
    <mergeCell ref="A30:B30"/>
    <mergeCell ref="A31:B31"/>
    <mergeCell ref="A32:B32"/>
    <mergeCell ref="A2:A7"/>
    <mergeCell ref="A9:A13"/>
    <mergeCell ref="A14:A17"/>
    <mergeCell ref="A18:A22"/>
    <mergeCell ref="A23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4"/>
  </mergeCells>
  <pageMargins left="0.0784722222222222" right="0.196527777777778" top="1.05069444444444" bottom="1.05069444444444" header="0.708333333333333" footer="0.786805555555556"/>
  <pageSetup paperSize="9" scale="82" orientation="landscape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AA35"/>
  <sheetViews>
    <sheetView workbookViewId="0">
      <pane ySplit="7" topLeftCell="A17" activePane="bottomLeft" state="frozen"/>
      <selection/>
      <selection pane="bottomLeft" activeCell="A28" sqref="$A28:$XFD28"/>
    </sheetView>
  </sheetViews>
  <sheetFormatPr defaultColWidth="11.537037037037" defaultRowHeight="13.2"/>
  <cols>
    <col min="1" max="1" width="6.33333333333333" customWidth="1"/>
    <col min="2" max="2" width="24.3333333333333" customWidth="1"/>
    <col min="3" max="3" width="7" customWidth="1"/>
    <col min="4" max="5" width="6.55555555555556" customWidth="1"/>
    <col min="6" max="6" width="7" customWidth="1"/>
    <col min="7" max="7" width="6.22222222222222" customWidth="1"/>
    <col min="8" max="8" width="6.44444444444444" customWidth="1"/>
    <col min="9" max="10" width="6.55555555555556" customWidth="1"/>
    <col min="11" max="11" width="6.22222222222222" customWidth="1"/>
    <col min="12" max="12" width="7.22222222222222" customWidth="1"/>
    <col min="13" max="13" width="5.66666666666667" customWidth="1"/>
    <col min="14" max="14" width="6.66666666666667" customWidth="1"/>
    <col min="15" max="15" width="5.77777777777778" customWidth="1"/>
    <col min="16" max="16" width="6.11111111111111" customWidth="1"/>
    <col min="17" max="17" width="6.44444444444444" customWidth="1"/>
    <col min="18" max="18" width="7.11111111111111" customWidth="1"/>
    <col min="19" max="19" width="6.22222222222222" customWidth="1"/>
    <col min="20" max="20" width="7.33333333333333" customWidth="1"/>
    <col min="21" max="21" width="6.33333333333333" customWidth="1"/>
    <col min="22" max="22" width="7.33333333333333" customWidth="1"/>
    <col min="23" max="23" width="5.44444444444444" customWidth="1"/>
    <col min="24" max="24" width="6.33333333333333" customWidth="1"/>
    <col min="25" max="25" width="6" customWidth="1"/>
    <col min="26" max="26" width="6.11111111111111" customWidth="1"/>
    <col min="27" max="27" width="8.44444444444444" customWidth="1"/>
  </cols>
  <sheetData>
    <row r="1" s="1" customFormat="1" ht="43" customHeight="1" spans="1:1">
      <c r="A1" s="1" t="s">
        <v>0</v>
      </c>
    </row>
    <row r="2" customHeight="1" spans="1:27">
      <c r="A2" s="100"/>
      <c r="B2" s="101" t="s">
        <v>137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104</v>
      </c>
      <c r="H2" s="4" t="s">
        <v>49</v>
      </c>
      <c r="I2" s="4" t="s">
        <v>8</v>
      </c>
      <c r="J2" s="4" t="s">
        <v>9</v>
      </c>
      <c r="K2" s="4" t="s">
        <v>51</v>
      </c>
      <c r="L2" s="4" t="s">
        <v>50</v>
      </c>
      <c r="M2" s="4" t="s">
        <v>138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139</v>
      </c>
      <c r="S2" s="4" t="s">
        <v>20</v>
      </c>
      <c r="T2" s="4" t="s">
        <v>106</v>
      </c>
      <c r="U2" s="4" t="s">
        <v>80</v>
      </c>
      <c r="V2" s="4" t="s">
        <v>94</v>
      </c>
      <c r="W2" s="4" t="s">
        <v>24</v>
      </c>
      <c r="X2" s="4" t="s">
        <v>23</v>
      </c>
      <c r="Y2" s="4" t="s">
        <v>107</v>
      </c>
      <c r="Z2" s="57" t="s">
        <v>96</v>
      </c>
      <c r="AA2" s="115">
        <v>105</v>
      </c>
    </row>
    <row r="3" spans="1:27">
      <c r="A3" s="103"/>
      <c r="B3" s="10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59"/>
      <c r="AA3" s="116"/>
    </row>
    <row r="4" spans="1:27">
      <c r="A4" s="103"/>
      <c r="B4" s="10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9"/>
      <c r="AA4" s="116"/>
    </row>
    <row r="5" ht="12" customHeight="1" spans="1:27">
      <c r="A5" s="103"/>
      <c r="B5" s="10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59"/>
      <c r="AA5" s="116"/>
    </row>
    <row r="6" spans="1:27">
      <c r="A6" s="103"/>
      <c r="B6" s="10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59"/>
      <c r="AA6" s="116"/>
    </row>
    <row r="7" ht="28" customHeight="1" spans="1:27">
      <c r="A7" s="106"/>
      <c r="B7" s="10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1"/>
      <c r="AA7" s="117"/>
    </row>
    <row r="8" ht="16" customHeight="1" spans="1:27">
      <c r="A8" s="109"/>
      <c r="B8" s="110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80" t="s">
        <v>25</v>
      </c>
    </row>
    <row r="9" spans="1:27">
      <c r="A9" s="82" t="s">
        <v>26</v>
      </c>
      <c r="B9" s="15" t="s">
        <v>140</v>
      </c>
      <c r="C9" s="16">
        <v>0.1564</v>
      </c>
      <c r="D9" s="17"/>
      <c r="E9" s="17">
        <v>0.00645</v>
      </c>
      <c r="F9" s="18"/>
      <c r="G9" s="18"/>
      <c r="H9" s="17">
        <v>0.025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53"/>
      <c r="AA9" s="64" t="s">
        <v>141</v>
      </c>
    </row>
    <row r="10" spans="1:27">
      <c r="A10" s="83"/>
      <c r="B10" s="20" t="s">
        <v>109</v>
      </c>
      <c r="C10" s="21"/>
      <c r="D10" s="22"/>
      <c r="E10" s="22">
        <v>0.008</v>
      </c>
      <c r="F10" s="23">
        <v>0.00058</v>
      </c>
      <c r="G10" s="22">
        <v>0.0034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54"/>
      <c r="AA10" s="65"/>
    </row>
    <row r="11" spans="1:27">
      <c r="A11" s="83"/>
      <c r="B11" s="24" t="s">
        <v>99</v>
      </c>
      <c r="C11" s="21"/>
      <c r="D11" s="22">
        <v>0.01</v>
      </c>
      <c r="E11" s="22"/>
      <c r="F11" s="23"/>
      <c r="G11" s="23"/>
      <c r="H11" s="22"/>
      <c r="I11" s="22">
        <v>0.0304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54"/>
      <c r="AA11" s="65"/>
    </row>
    <row r="12" spans="1:27">
      <c r="A12" s="83"/>
      <c r="B12" s="20"/>
      <c r="C12" s="21"/>
      <c r="D12" s="22"/>
      <c r="E12" s="22"/>
      <c r="F12" s="23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54"/>
      <c r="AA12" s="65"/>
    </row>
    <row r="13" spans="1:27">
      <c r="A13" s="84"/>
      <c r="B13" s="26"/>
      <c r="C13" s="27"/>
      <c r="D13" s="28"/>
      <c r="E13" s="28"/>
      <c r="F13" s="29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55"/>
      <c r="AA13" s="65"/>
    </row>
    <row r="14" spans="1:27">
      <c r="A14" s="82" t="s">
        <v>30</v>
      </c>
      <c r="B14" s="15" t="s">
        <v>51</v>
      </c>
      <c r="C14" s="16"/>
      <c r="D14" s="17"/>
      <c r="E14" s="17"/>
      <c r="F14" s="18"/>
      <c r="G14" s="18"/>
      <c r="H14" s="17"/>
      <c r="I14" s="17"/>
      <c r="J14" s="17"/>
      <c r="K14" s="17">
        <v>0.095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53"/>
      <c r="AA14" s="65"/>
    </row>
    <row r="15" spans="1:27">
      <c r="A15" s="83"/>
      <c r="B15" s="20"/>
      <c r="C15" s="21"/>
      <c r="D15" s="22"/>
      <c r="E15" s="22"/>
      <c r="F15" s="23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54"/>
      <c r="AA15" s="65"/>
    </row>
    <row r="16" spans="1:27">
      <c r="A16" s="83"/>
      <c r="B16" s="20"/>
      <c r="C16" s="21"/>
      <c r="D16" s="22"/>
      <c r="E16" s="22"/>
      <c r="F16" s="23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54"/>
      <c r="AA16" s="65"/>
    </row>
    <row r="17" spans="1:27">
      <c r="A17" s="85"/>
      <c r="B17" s="86"/>
      <c r="C17" s="31"/>
      <c r="D17" s="32"/>
      <c r="E17" s="32"/>
      <c r="F17" s="33"/>
      <c r="G17" s="33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56"/>
      <c r="AA17" s="65"/>
    </row>
    <row r="18" ht="18" customHeight="1" spans="1:27">
      <c r="A18" s="87" t="s">
        <v>31</v>
      </c>
      <c r="B18" s="35" t="s">
        <v>142</v>
      </c>
      <c r="C18" s="16"/>
      <c r="D18" s="17"/>
      <c r="E18" s="17"/>
      <c r="F18" s="18"/>
      <c r="G18" s="18"/>
      <c r="H18" s="17"/>
      <c r="I18" s="17"/>
      <c r="J18" s="17"/>
      <c r="K18" s="17"/>
      <c r="L18" s="17">
        <v>0.078</v>
      </c>
      <c r="M18" s="17">
        <v>0.02</v>
      </c>
      <c r="N18" s="17">
        <v>0.077</v>
      </c>
      <c r="O18" s="17">
        <v>0.0104</v>
      </c>
      <c r="P18" s="17">
        <v>0.009</v>
      </c>
      <c r="Q18" s="17">
        <v>0.00245</v>
      </c>
      <c r="R18" s="17"/>
      <c r="S18" s="17"/>
      <c r="T18" s="17"/>
      <c r="U18" s="17"/>
      <c r="V18" s="17"/>
      <c r="W18" s="17"/>
      <c r="X18" s="17"/>
      <c r="Y18" s="17"/>
      <c r="Z18" s="53"/>
      <c r="AA18" s="65"/>
    </row>
    <row r="19" spans="1:27">
      <c r="A19" s="88"/>
      <c r="B19" s="93" t="s">
        <v>143</v>
      </c>
      <c r="C19" s="21"/>
      <c r="D19" s="22"/>
      <c r="E19" s="22"/>
      <c r="F19" s="23"/>
      <c r="G19" s="23"/>
      <c r="H19" s="22"/>
      <c r="I19" s="22"/>
      <c r="J19" s="22"/>
      <c r="K19" s="22"/>
      <c r="L19" s="22">
        <v>0.08</v>
      </c>
      <c r="M19" s="22"/>
      <c r="N19" s="22"/>
      <c r="O19" s="22"/>
      <c r="P19" s="22">
        <v>0.015</v>
      </c>
      <c r="Q19" s="22">
        <v>0.0064</v>
      </c>
      <c r="R19" s="22">
        <v>0.2</v>
      </c>
      <c r="S19" s="22"/>
      <c r="T19" s="22"/>
      <c r="U19" s="22"/>
      <c r="V19" s="22"/>
      <c r="W19" s="22"/>
      <c r="X19" s="22"/>
      <c r="Y19" s="22"/>
      <c r="Z19" s="54"/>
      <c r="AA19" s="65"/>
    </row>
    <row r="20" spans="1:27">
      <c r="A20" s="88"/>
      <c r="B20" s="37" t="s">
        <v>35</v>
      </c>
      <c r="C20" s="21"/>
      <c r="D20" s="22"/>
      <c r="E20" s="22">
        <v>0.008</v>
      </c>
      <c r="F20" s="23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v>0.02058829</v>
      </c>
      <c r="T20" s="22"/>
      <c r="U20" s="22"/>
      <c r="V20" s="22"/>
      <c r="W20" s="22"/>
      <c r="X20" s="22"/>
      <c r="Y20" s="22"/>
      <c r="Z20" s="54"/>
      <c r="AA20" s="65"/>
    </row>
    <row r="21" spans="1:27">
      <c r="A21" s="88"/>
      <c r="B21" s="24" t="s">
        <v>36</v>
      </c>
      <c r="C21" s="21"/>
      <c r="D21" s="22"/>
      <c r="E21" s="22"/>
      <c r="F21" s="23"/>
      <c r="G21" s="23"/>
      <c r="H21" s="22"/>
      <c r="I21" s="22"/>
      <c r="J21" s="22">
        <v>0.04804</v>
      </c>
      <c r="K21" s="22"/>
      <c r="L21" s="22"/>
      <c r="M21" s="22"/>
      <c r="N21" s="22"/>
      <c r="O21" s="22"/>
      <c r="P21" s="22"/>
      <c r="Q21" s="22"/>
      <c r="R21" s="22"/>
      <c r="S21" s="22" t="s">
        <v>37</v>
      </c>
      <c r="T21" s="22"/>
      <c r="U21" s="22"/>
      <c r="V21" s="22"/>
      <c r="W21" s="22"/>
      <c r="X21" s="22"/>
      <c r="Y21" s="22"/>
      <c r="Z21" s="54"/>
      <c r="AA21" s="65"/>
    </row>
    <row r="22" spans="1:27">
      <c r="A22" s="94"/>
      <c r="B22" s="39"/>
      <c r="C22" s="27"/>
      <c r="D22" s="28"/>
      <c r="E22" s="28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 t="s">
        <v>37</v>
      </c>
      <c r="V22" s="28"/>
      <c r="W22" s="28"/>
      <c r="X22" s="28"/>
      <c r="Y22" s="28"/>
      <c r="Z22" s="55"/>
      <c r="AA22" s="65"/>
    </row>
    <row r="23" spans="1:27">
      <c r="A23" s="87" t="s">
        <v>38</v>
      </c>
      <c r="B23" s="15" t="s">
        <v>114</v>
      </c>
      <c r="C23" s="16">
        <v>0.01504</v>
      </c>
      <c r="D23" s="17">
        <v>0.0022</v>
      </c>
      <c r="E23" s="17">
        <v>0.01</v>
      </c>
      <c r="F23" s="18"/>
      <c r="G23" s="1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>
        <v>0.004901</v>
      </c>
      <c r="V23" s="17">
        <v>0.075</v>
      </c>
      <c r="W23" s="17"/>
      <c r="X23" s="17"/>
      <c r="Y23" s="17">
        <v>10</v>
      </c>
      <c r="Z23" s="53">
        <v>10</v>
      </c>
      <c r="AA23" s="65"/>
    </row>
    <row r="24" spans="1:27">
      <c r="A24" s="88"/>
      <c r="B24" s="20" t="s">
        <v>115</v>
      </c>
      <c r="C24" s="21"/>
      <c r="D24" s="22"/>
      <c r="E24" s="22">
        <v>0.003</v>
      </c>
      <c r="F24" s="23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>
        <v>0.03</v>
      </c>
      <c r="U24" s="22"/>
      <c r="V24" s="22"/>
      <c r="W24" s="22"/>
      <c r="X24" s="22"/>
      <c r="Y24" s="22"/>
      <c r="Z24" s="54"/>
      <c r="AA24" s="65"/>
    </row>
    <row r="25" spans="1:27">
      <c r="A25" s="88"/>
      <c r="B25" s="20" t="s">
        <v>29</v>
      </c>
      <c r="C25" s="21"/>
      <c r="D25" s="22"/>
      <c r="E25" s="22">
        <v>0.007</v>
      </c>
      <c r="F25" s="23">
        <v>0.0006</v>
      </c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54"/>
      <c r="AA25" s="65"/>
    </row>
    <row r="26" ht="13.95" spans="1:27">
      <c r="A26" s="94"/>
      <c r="B26" s="26"/>
      <c r="C26" s="27"/>
      <c r="D26" s="28"/>
      <c r="E26" s="28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>
        <v>1</v>
      </c>
      <c r="X26" s="28">
        <v>0.38</v>
      </c>
      <c r="Y26" s="28"/>
      <c r="Z26" s="55"/>
      <c r="AA26" s="66"/>
    </row>
    <row r="27" ht="15.6" spans="1:27">
      <c r="A27" s="40" t="s">
        <v>40</v>
      </c>
      <c r="B27" s="41"/>
      <c r="C27" s="16">
        <f>SUM(C9:C26)</f>
        <v>0.17144</v>
      </c>
      <c r="D27" s="17">
        <f>SUM(D9:D26)</f>
        <v>0.0122</v>
      </c>
      <c r="E27" s="17">
        <f>SUM(E9:E26)</f>
        <v>0.04245</v>
      </c>
      <c r="F27" s="17">
        <f t="shared" ref="F27:X27" si="0">SUM(F9:F26)</f>
        <v>0.00118</v>
      </c>
      <c r="G27" s="17">
        <f t="shared" si="0"/>
        <v>0.0034</v>
      </c>
      <c r="H27" s="17">
        <f t="shared" si="0"/>
        <v>0.025</v>
      </c>
      <c r="I27" s="17">
        <f t="shared" si="0"/>
        <v>0.0304</v>
      </c>
      <c r="J27" s="17">
        <f t="shared" si="0"/>
        <v>0.04804</v>
      </c>
      <c r="K27" s="17">
        <f t="shared" si="0"/>
        <v>0.095</v>
      </c>
      <c r="L27" s="17">
        <f t="shared" si="0"/>
        <v>0.158</v>
      </c>
      <c r="M27" s="17">
        <f t="shared" si="0"/>
        <v>0.02</v>
      </c>
      <c r="N27" s="17">
        <f t="shared" si="0"/>
        <v>0.077</v>
      </c>
      <c r="O27" s="17">
        <f t="shared" si="0"/>
        <v>0.0104</v>
      </c>
      <c r="P27" s="17">
        <f t="shared" si="0"/>
        <v>0.024</v>
      </c>
      <c r="Q27" s="17">
        <f t="shared" si="0"/>
        <v>0.00885</v>
      </c>
      <c r="R27" s="17">
        <f t="shared" si="0"/>
        <v>0.2</v>
      </c>
      <c r="S27" s="17">
        <f t="shared" si="0"/>
        <v>0.02058829</v>
      </c>
      <c r="T27" s="17">
        <f t="shared" si="0"/>
        <v>0.03</v>
      </c>
      <c r="U27" s="17">
        <f t="shared" si="0"/>
        <v>0.004901</v>
      </c>
      <c r="V27" s="17">
        <f t="shared" si="0"/>
        <v>0.075</v>
      </c>
      <c r="W27" s="17">
        <v>1</v>
      </c>
      <c r="X27" s="17">
        <v>0.38</v>
      </c>
      <c r="Y27" s="17">
        <v>10</v>
      </c>
      <c r="Z27" s="53">
        <v>10</v>
      </c>
      <c r="AA27" s="163"/>
    </row>
    <row r="28" ht="15.6" hidden="1" spans="1:27">
      <c r="A28" s="42" t="s">
        <v>41</v>
      </c>
      <c r="B28" s="43"/>
      <c r="C28" s="21">
        <f>105*C27</f>
        <v>18.0012</v>
      </c>
      <c r="D28" s="21">
        <f>105*D27</f>
        <v>1.281</v>
      </c>
      <c r="E28" s="21">
        <f>105*E27</f>
        <v>4.45725</v>
      </c>
      <c r="F28" s="21">
        <f t="shared" ref="F28:AA28" si="1">105*F27</f>
        <v>0.1239</v>
      </c>
      <c r="G28" s="21">
        <f t="shared" si="1"/>
        <v>0.357</v>
      </c>
      <c r="H28" s="21">
        <f t="shared" si="1"/>
        <v>2.625</v>
      </c>
      <c r="I28" s="21">
        <f t="shared" si="1"/>
        <v>3.192</v>
      </c>
      <c r="J28" s="21">
        <f t="shared" si="1"/>
        <v>5.0442</v>
      </c>
      <c r="K28" s="21">
        <f t="shared" si="1"/>
        <v>9.975</v>
      </c>
      <c r="L28" s="21">
        <f t="shared" si="1"/>
        <v>16.59</v>
      </c>
      <c r="M28" s="21">
        <f t="shared" si="1"/>
        <v>2.1</v>
      </c>
      <c r="N28" s="21">
        <f t="shared" si="1"/>
        <v>8.085</v>
      </c>
      <c r="O28" s="21">
        <f t="shared" si="1"/>
        <v>1.092</v>
      </c>
      <c r="P28" s="21">
        <f t="shared" si="1"/>
        <v>2.52</v>
      </c>
      <c r="Q28" s="21">
        <f t="shared" si="1"/>
        <v>0.92925</v>
      </c>
      <c r="R28" s="21">
        <f t="shared" si="1"/>
        <v>21</v>
      </c>
      <c r="S28" s="21">
        <f t="shared" si="1"/>
        <v>2.16177045</v>
      </c>
      <c r="T28" s="21">
        <f t="shared" si="1"/>
        <v>3.15</v>
      </c>
      <c r="U28" s="21">
        <f t="shared" si="1"/>
        <v>0.514605</v>
      </c>
      <c r="V28" s="21">
        <f t="shared" si="1"/>
        <v>7.875</v>
      </c>
      <c r="W28" s="21">
        <v>1</v>
      </c>
      <c r="X28" s="21">
        <v>0.38</v>
      </c>
      <c r="Y28" s="21">
        <v>10</v>
      </c>
      <c r="Z28" s="21">
        <v>10</v>
      </c>
      <c r="AA28" s="68">
        <f>79*AA27</f>
        <v>0</v>
      </c>
    </row>
    <row r="29" ht="15.6" spans="1:27">
      <c r="A29" s="42" t="s">
        <v>41</v>
      </c>
      <c r="B29" s="43"/>
      <c r="C29" s="96">
        <f>ROUND(C28,2)</f>
        <v>18</v>
      </c>
      <c r="D29" s="44">
        <f>ROUND(D28,2)</f>
        <v>1.28</v>
      </c>
      <c r="E29" s="44">
        <f>ROUND(E28,2)</f>
        <v>4.46</v>
      </c>
      <c r="F29" s="44">
        <f t="shared" ref="F29:X29" si="2">ROUND(F28,2)</f>
        <v>0.12</v>
      </c>
      <c r="G29" s="44">
        <f t="shared" si="2"/>
        <v>0.36</v>
      </c>
      <c r="H29" s="44">
        <f t="shared" si="2"/>
        <v>2.63</v>
      </c>
      <c r="I29" s="44">
        <f t="shared" si="2"/>
        <v>3.19</v>
      </c>
      <c r="J29" s="44">
        <f t="shared" si="2"/>
        <v>5.04</v>
      </c>
      <c r="K29" s="44">
        <f t="shared" si="2"/>
        <v>9.98</v>
      </c>
      <c r="L29" s="44">
        <f t="shared" si="2"/>
        <v>16.59</v>
      </c>
      <c r="M29" s="44">
        <f t="shared" si="2"/>
        <v>2.1</v>
      </c>
      <c r="N29" s="44">
        <f t="shared" si="2"/>
        <v>8.09</v>
      </c>
      <c r="O29" s="44">
        <f t="shared" si="2"/>
        <v>1.09</v>
      </c>
      <c r="P29" s="44">
        <f t="shared" si="2"/>
        <v>2.52</v>
      </c>
      <c r="Q29" s="44">
        <f t="shared" si="2"/>
        <v>0.93</v>
      </c>
      <c r="R29" s="44">
        <f t="shared" si="2"/>
        <v>21</v>
      </c>
      <c r="S29" s="44">
        <f t="shared" si="2"/>
        <v>2.16</v>
      </c>
      <c r="T29" s="44">
        <f t="shared" si="2"/>
        <v>3.15</v>
      </c>
      <c r="U29" s="44">
        <f t="shared" si="2"/>
        <v>0.51</v>
      </c>
      <c r="V29" s="44">
        <f t="shared" si="2"/>
        <v>7.88</v>
      </c>
      <c r="W29" s="44">
        <v>1</v>
      </c>
      <c r="X29" s="44">
        <v>0.38</v>
      </c>
      <c r="Y29" s="44">
        <v>10</v>
      </c>
      <c r="Z29" s="67">
        <v>10</v>
      </c>
      <c r="AA29" s="68"/>
    </row>
    <row r="30" ht="15.6" spans="1:27">
      <c r="A30" s="42" t="s">
        <v>42</v>
      </c>
      <c r="B30" s="43"/>
      <c r="C30" s="44">
        <v>65</v>
      </c>
      <c r="D30" s="44">
        <v>730</v>
      </c>
      <c r="E30" s="44">
        <v>58</v>
      </c>
      <c r="F30" s="44">
        <v>1400</v>
      </c>
      <c r="G30" s="44">
        <v>180</v>
      </c>
      <c r="H30" s="44">
        <v>98.22</v>
      </c>
      <c r="I30" s="44">
        <v>63.16</v>
      </c>
      <c r="J30" s="44">
        <v>40</v>
      </c>
      <c r="K30" s="44">
        <v>100</v>
      </c>
      <c r="L30" s="44">
        <v>220</v>
      </c>
      <c r="M30" s="44">
        <v>45</v>
      </c>
      <c r="N30" s="44">
        <v>33</v>
      </c>
      <c r="O30" s="44">
        <v>39</v>
      </c>
      <c r="P30" s="44">
        <v>60</v>
      </c>
      <c r="Q30" s="44">
        <v>218.48</v>
      </c>
      <c r="R30" s="44">
        <v>59</v>
      </c>
      <c r="S30" s="44">
        <v>199.6</v>
      </c>
      <c r="T30" s="44">
        <v>320</v>
      </c>
      <c r="U30" s="44">
        <v>129.52</v>
      </c>
      <c r="V30" s="44">
        <v>220</v>
      </c>
      <c r="W30" s="44">
        <v>12</v>
      </c>
      <c r="X30" s="44">
        <v>272.5</v>
      </c>
      <c r="Y30" s="44">
        <v>10</v>
      </c>
      <c r="Z30" s="67">
        <v>1.9</v>
      </c>
      <c r="AA30" s="20"/>
    </row>
    <row r="31" ht="16.35" spans="1:27">
      <c r="A31" s="45" t="s">
        <v>43</v>
      </c>
      <c r="B31" s="46"/>
      <c r="C31" s="47">
        <f>C30*C29</f>
        <v>1170</v>
      </c>
      <c r="D31" s="47">
        <f t="shared" ref="D31:Y31" si="3">D30*D29</f>
        <v>934.4</v>
      </c>
      <c r="E31" s="47">
        <f t="shared" si="3"/>
        <v>258.68</v>
      </c>
      <c r="F31" s="47">
        <f t="shared" si="3"/>
        <v>168</v>
      </c>
      <c r="G31" s="47">
        <f t="shared" si="3"/>
        <v>64.8</v>
      </c>
      <c r="H31" s="47">
        <f t="shared" si="3"/>
        <v>258.3186</v>
      </c>
      <c r="I31" s="47">
        <f t="shared" si="3"/>
        <v>201.4804</v>
      </c>
      <c r="J31" s="47">
        <f t="shared" si="3"/>
        <v>201.6</v>
      </c>
      <c r="K31" s="47">
        <f t="shared" si="3"/>
        <v>998</v>
      </c>
      <c r="L31" s="47">
        <f t="shared" si="3"/>
        <v>3649.8</v>
      </c>
      <c r="M31" s="47">
        <f t="shared" si="3"/>
        <v>94.5</v>
      </c>
      <c r="N31" s="47">
        <f t="shared" si="3"/>
        <v>266.97</v>
      </c>
      <c r="O31" s="47">
        <f t="shared" si="3"/>
        <v>42.51</v>
      </c>
      <c r="P31" s="47">
        <f t="shared" si="3"/>
        <v>151.2</v>
      </c>
      <c r="Q31" s="47">
        <f t="shared" si="3"/>
        <v>203.1864</v>
      </c>
      <c r="R31" s="47">
        <f t="shared" si="3"/>
        <v>1239</v>
      </c>
      <c r="S31" s="47">
        <f t="shared" si="3"/>
        <v>431.136</v>
      </c>
      <c r="T31" s="47">
        <f t="shared" si="3"/>
        <v>1008</v>
      </c>
      <c r="U31" s="47">
        <f t="shared" si="3"/>
        <v>66.0552</v>
      </c>
      <c r="V31" s="47">
        <f t="shared" si="3"/>
        <v>1733.6</v>
      </c>
      <c r="W31" s="47">
        <f t="shared" si="3"/>
        <v>12</v>
      </c>
      <c r="X31" s="47">
        <f>X30*X29</f>
        <v>103.55</v>
      </c>
      <c r="Y31" s="47">
        <f>Y30*Y29</f>
        <v>100</v>
      </c>
      <c r="Z31" s="47">
        <f>Z30*Z29</f>
        <v>19</v>
      </c>
      <c r="AA31" s="69">
        <f>SUM(C31:Z31)</f>
        <v>13375.7866</v>
      </c>
    </row>
    <row r="32" ht="15.6" spans="1:27">
      <c r="A32" s="48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1">
        <f>AA31/AA2</f>
        <v>127.388443809524</v>
      </c>
    </row>
    <row r="33" customFormat="1" ht="27" customHeight="1" spans="2:13">
      <c r="B33" s="50" t="s">
        <v>44</v>
      </c>
      <c r="L33" s="51"/>
      <c r="M33" s="162"/>
    </row>
    <row r="34" customFormat="1" ht="27" customHeight="1" spans="2:13">
      <c r="B34" s="50" t="s">
        <v>45</v>
      </c>
      <c r="L34" s="51"/>
      <c r="M34" s="162"/>
    </row>
    <row r="35" customFormat="1" ht="27" customHeight="1" spans="2:2">
      <c r="B35" s="50" t="s">
        <v>46</v>
      </c>
    </row>
  </sheetData>
  <mergeCells count="39">
    <mergeCell ref="A1:Z1"/>
    <mergeCell ref="A27:B27"/>
    <mergeCell ref="A28:B28"/>
    <mergeCell ref="A29:B29"/>
    <mergeCell ref="A30:B30"/>
    <mergeCell ref="A31:B31"/>
    <mergeCell ref="A32:B32"/>
    <mergeCell ref="A2:A7"/>
    <mergeCell ref="A9:A13"/>
    <mergeCell ref="A14:A17"/>
    <mergeCell ref="A18:A22"/>
    <mergeCell ref="A23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6"/>
  </mergeCells>
  <pageMargins left="0.0784722222222222" right="0.196527777777778" top="1.05069444444444" bottom="1.05069444444444" header="0.708333333333333" footer="0.786805555555556"/>
  <pageSetup paperSize="9" scale="75" orientation="landscape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  <pageSetUpPr fitToPage="1"/>
  </sheetPr>
  <dimension ref="A1:AF37"/>
  <sheetViews>
    <sheetView workbookViewId="0">
      <pane ySplit="7" topLeftCell="A8" activePane="bottomLeft" state="frozen"/>
      <selection/>
      <selection pane="bottomLeft" activeCell="C8" sqref="C8:AE8"/>
    </sheetView>
  </sheetViews>
  <sheetFormatPr defaultColWidth="11.537037037037" defaultRowHeight="13.2"/>
  <cols>
    <col min="1" max="1" width="6.33333333333333" customWidth="1"/>
    <col min="2" max="2" width="27.6666666666667" customWidth="1"/>
    <col min="3" max="3" width="7.11111111111111" customWidth="1"/>
    <col min="4" max="4" width="7" customWidth="1"/>
    <col min="5" max="5" width="6.55555555555556" customWidth="1"/>
    <col min="6" max="6" width="6.77777777777778" customWidth="1"/>
    <col min="7" max="8" width="7.22222222222222" customWidth="1"/>
    <col min="9" max="9" width="6.11111111111111" customWidth="1"/>
    <col min="10" max="11" width="6.22222222222222" customWidth="1"/>
    <col min="12" max="12" width="6.77777777777778" customWidth="1"/>
    <col min="13" max="13" width="6.44444444444444" customWidth="1"/>
    <col min="14" max="14" width="5.44444444444444" customWidth="1"/>
    <col min="15" max="15" width="6.11111111111111" customWidth="1"/>
    <col min="16" max="16" width="6.55555555555556" customWidth="1"/>
    <col min="17" max="17" width="6.11111111111111" customWidth="1"/>
    <col min="18" max="18" width="6.22222222222222" customWidth="1"/>
    <col min="19" max="19" width="6.11111111111111" customWidth="1"/>
    <col min="20" max="20" width="6.55555555555556" customWidth="1"/>
    <col min="21" max="21" width="6.11111111111111" customWidth="1"/>
    <col min="22" max="22" width="7" customWidth="1"/>
    <col min="23" max="23" width="6" customWidth="1"/>
    <col min="24" max="24" width="7" customWidth="1"/>
    <col min="25" max="25" width="6.11111111111111" customWidth="1"/>
    <col min="26" max="26" width="5.55555555555556" customWidth="1"/>
    <col min="27" max="28" width="6.22222222222222" customWidth="1"/>
    <col min="29" max="29" width="6.44444444444444" customWidth="1"/>
    <col min="30" max="30" width="5.55555555555556" customWidth="1"/>
    <col min="31" max="31" width="5.22222222222222" customWidth="1"/>
    <col min="32" max="32" width="8.22222222222222" customWidth="1"/>
  </cols>
  <sheetData>
    <row r="1" s="1" customFormat="1" ht="22" customHeight="1" spans="1:1">
      <c r="A1" s="1" t="s">
        <v>0</v>
      </c>
    </row>
    <row r="2" customHeight="1" spans="1:32">
      <c r="A2" s="70"/>
      <c r="B2" s="142" t="s">
        <v>144</v>
      </c>
      <c r="C2" s="4" t="s">
        <v>2</v>
      </c>
      <c r="D2" s="4" t="s">
        <v>3</v>
      </c>
      <c r="E2" s="4" t="s">
        <v>4</v>
      </c>
      <c r="F2" s="102" t="s">
        <v>145</v>
      </c>
      <c r="G2" s="4" t="s">
        <v>5</v>
      </c>
      <c r="H2" s="4" t="s">
        <v>146</v>
      </c>
      <c r="I2" s="4" t="s">
        <v>104</v>
      </c>
      <c r="J2" s="4" t="s">
        <v>8</v>
      </c>
      <c r="K2" s="4" t="s">
        <v>9</v>
      </c>
      <c r="L2" s="4" t="s">
        <v>83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53</v>
      </c>
      <c r="R2" s="4" t="s">
        <v>19</v>
      </c>
      <c r="S2" s="4" t="s">
        <v>147</v>
      </c>
      <c r="T2" s="4" t="s">
        <v>22</v>
      </c>
      <c r="U2" s="4" t="s">
        <v>58</v>
      </c>
      <c r="V2" s="4" t="s">
        <v>10</v>
      </c>
      <c r="W2" s="4" t="s">
        <v>51</v>
      </c>
      <c r="X2" s="4" t="s">
        <v>50</v>
      </c>
      <c r="Y2" s="4" t="s">
        <v>54</v>
      </c>
      <c r="Z2" s="4" t="s">
        <v>55</v>
      </c>
      <c r="AA2" s="4" t="s">
        <v>106</v>
      </c>
      <c r="AB2" s="4" t="s">
        <v>57</v>
      </c>
      <c r="AC2" s="4" t="s">
        <v>59</v>
      </c>
      <c r="AD2" s="4" t="s">
        <v>108</v>
      </c>
      <c r="AE2" s="57" t="s">
        <v>24</v>
      </c>
      <c r="AF2" s="115">
        <v>99</v>
      </c>
    </row>
    <row r="3" spans="1:32">
      <c r="A3" s="73"/>
      <c r="B3" s="144"/>
      <c r="C3" s="7"/>
      <c r="D3" s="7"/>
      <c r="E3" s="7"/>
      <c r="F3" s="10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59"/>
      <c r="AF3" s="116"/>
    </row>
    <row r="4" spans="1:32">
      <c r="A4" s="73"/>
      <c r="B4" s="144"/>
      <c r="C4" s="7"/>
      <c r="D4" s="7"/>
      <c r="E4" s="7"/>
      <c r="F4" s="10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59"/>
      <c r="AF4" s="116"/>
    </row>
    <row r="5" ht="12" customHeight="1" spans="1:32">
      <c r="A5" s="73"/>
      <c r="B5" s="144"/>
      <c r="C5" s="7"/>
      <c r="D5" s="7"/>
      <c r="E5" s="7"/>
      <c r="F5" s="10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59"/>
      <c r="AF5" s="116"/>
    </row>
    <row r="6" spans="1:32">
      <c r="A6" s="73"/>
      <c r="B6" s="144"/>
      <c r="C6" s="7"/>
      <c r="D6" s="7"/>
      <c r="E6" s="7"/>
      <c r="F6" s="10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9"/>
      <c r="AF6" s="116"/>
    </row>
    <row r="7" ht="28" customHeight="1" spans="1:32">
      <c r="A7" s="76"/>
      <c r="B7" s="146"/>
      <c r="C7" s="10"/>
      <c r="D7" s="10"/>
      <c r="E7" s="10"/>
      <c r="F7" s="10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61"/>
      <c r="AF7" s="117"/>
    </row>
    <row r="8" ht="16" customHeight="1" spans="1:32">
      <c r="A8" s="109"/>
      <c r="B8" s="110"/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111">
        <v>21</v>
      </c>
      <c r="X8" s="111">
        <v>22</v>
      </c>
      <c r="Y8" s="111">
        <v>23</v>
      </c>
      <c r="Z8" s="111">
        <v>24</v>
      </c>
      <c r="AA8" s="111">
        <v>25</v>
      </c>
      <c r="AB8" s="111">
        <v>26</v>
      </c>
      <c r="AC8" s="111">
        <v>27</v>
      </c>
      <c r="AD8" s="111">
        <v>28</v>
      </c>
      <c r="AE8" s="111">
        <v>29</v>
      </c>
      <c r="AF8" s="118" t="s">
        <v>25</v>
      </c>
    </row>
    <row r="9" spans="1:32">
      <c r="A9" s="82" t="s">
        <v>26</v>
      </c>
      <c r="B9" s="15" t="s">
        <v>148</v>
      </c>
      <c r="C9" s="16">
        <v>0.15313</v>
      </c>
      <c r="D9" s="17"/>
      <c r="E9" s="17">
        <v>0.0064</v>
      </c>
      <c r="F9" s="17">
        <v>0.027</v>
      </c>
      <c r="G9" s="18"/>
      <c r="H9" s="18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53"/>
      <c r="Y9" s="53"/>
      <c r="Z9" s="53"/>
      <c r="AA9" s="53"/>
      <c r="AB9" s="53"/>
      <c r="AC9" s="53"/>
      <c r="AD9" s="53"/>
      <c r="AE9" s="53"/>
      <c r="AF9" s="64" t="s">
        <v>149</v>
      </c>
    </row>
    <row r="10" spans="1:32">
      <c r="A10" s="83"/>
      <c r="B10" s="20" t="s">
        <v>62</v>
      </c>
      <c r="C10" s="21"/>
      <c r="D10" s="22"/>
      <c r="E10" s="22">
        <v>0.007</v>
      </c>
      <c r="F10" s="22"/>
      <c r="G10" s="23">
        <v>0.00061</v>
      </c>
      <c r="H10" s="23"/>
      <c r="I10" s="23">
        <v>0.0026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54"/>
      <c r="Y10" s="54"/>
      <c r="Z10" s="54"/>
      <c r="AA10" s="54"/>
      <c r="AB10" s="54"/>
      <c r="AC10" s="54"/>
      <c r="AD10" s="54"/>
      <c r="AE10" s="54"/>
      <c r="AF10" s="65"/>
    </row>
    <row r="11" spans="1:32">
      <c r="A11" s="83"/>
      <c r="B11" s="24" t="s">
        <v>150</v>
      </c>
      <c r="C11" s="21"/>
      <c r="D11" s="22">
        <v>0.011</v>
      </c>
      <c r="E11" s="22"/>
      <c r="F11" s="22"/>
      <c r="G11" s="23"/>
      <c r="H11" s="23">
        <v>0.013</v>
      </c>
      <c r="I11" s="23"/>
      <c r="J11" s="22">
        <v>0.033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54"/>
      <c r="Y11" s="54"/>
      <c r="Z11" s="54"/>
      <c r="AA11" s="54"/>
      <c r="AB11" s="54"/>
      <c r="AC11" s="54"/>
      <c r="AD11" s="54"/>
      <c r="AE11" s="54"/>
      <c r="AF11" s="65"/>
    </row>
    <row r="12" spans="1:32">
      <c r="A12" s="83"/>
      <c r="B12" s="20"/>
      <c r="C12" s="21"/>
      <c r="D12" s="22"/>
      <c r="E12" s="22"/>
      <c r="F12" s="22"/>
      <c r="G12" s="23"/>
      <c r="H12" s="23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54"/>
      <c r="Y12" s="54"/>
      <c r="Z12" s="54"/>
      <c r="AA12" s="54"/>
      <c r="AB12" s="54"/>
      <c r="AC12" s="54"/>
      <c r="AD12" s="54"/>
      <c r="AE12" s="54"/>
      <c r="AF12" s="65"/>
    </row>
    <row r="13" ht="13.95" spans="1:32">
      <c r="A13" s="84"/>
      <c r="B13" s="26"/>
      <c r="C13" s="27"/>
      <c r="D13" s="28"/>
      <c r="E13" s="28"/>
      <c r="F13" s="28"/>
      <c r="G13" s="29"/>
      <c r="H13" s="29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55"/>
      <c r="Y13" s="55"/>
      <c r="Z13" s="55"/>
      <c r="AA13" s="55"/>
      <c r="AB13" s="55"/>
      <c r="AC13" s="55"/>
      <c r="AD13" s="55"/>
      <c r="AE13" s="55"/>
      <c r="AF13" s="65"/>
    </row>
    <row r="14" spans="1:32">
      <c r="A14" s="82" t="s">
        <v>30</v>
      </c>
      <c r="B14" s="15" t="s">
        <v>10</v>
      </c>
      <c r="C14" s="16"/>
      <c r="D14" s="17"/>
      <c r="E14" s="17"/>
      <c r="F14" s="17"/>
      <c r="G14" s="18"/>
      <c r="H14" s="18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0.5</v>
      </c>
      <c r="W14" s="17"/>
      <c r="X14" s="53"/>
      <c r="Y14" s="53"/>
      <c r="Z14" s="53"/>
      <c r="AA14" s="53"/>
      <c r="AB14" s="53"/>
      <c r="AC14" s="53"/>
      <c r="AD14" s="53"/>
      <c r="AE14" s="53"/>
      <c r="AF14" s="65"/>
    </row>
    <row r="15" spans="1:32">
      <c r="A15" s="83"/>
      <c r="B15" s="20" t="s">
        <v>53</v>
      </c>
      <c r="C15" s="21"/>
      <c r="D15" s="22"/>
      <c r="E15" s="22"/>
      <c r="F15" s="22"/>
      <c r="G15" s="23"/>
      <c r="H15" s="23"/>
      <c r="I15" s="23"/>
      <c r="J15" s="22"/>
      <c r="K15" s="22"/>
      <c r="L15" s="22"/>
      <c r="M15" s="22"/>
      <c r="N15" s="22"/>
      <c r="O15" s="22"/>
      <c r="P15" s="22"/>
      <c r="Q15" s="22">
        <v>0.025</v>
      </c>
      <c r="R15" s="22"/>
      <c r="S15" s="22"/>
      <c r="T15" s="22"/>
      <c r="U15" s="22"/>
      <c r="V15" s="22"/>
      <c r="W15" s="22"/>
      <c r="X15" s="54"/>
      <c r="Y15" s="54"/>
      <c r="Z15" s="54"/>
      <c r="AA15" s="54"/>
      <c r="AB15" s="54"/>
      <c r="AC15" s="54"/>
      <c r="AD15" s="54"/>
      <c r="AE15" s="54"/>
      <c r="AF15" s="65"/>
    </row>
    <row r="16" spans="1:32">
      <c r="A16" s="83"/>
      <c r="B16" s="20"/>
      <c r="C16" s="21"/>
      <c r="D16" s="22"/>
      <c r="E16" s="22"/>
      <c r="F16" s="22"/>
      <c r="G16" s="23"/>
      <c r="H16" s="23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54"/>
      <c r="Y16" s="54"/>
      <c r="Z16" s="54"/>
      <c r="AA16" s="54"/>
      <c r="AB16" s="54"/>
      <c r="AC16" s="54"/>
      <c r="AD16" s="54"/>
      <c r="AE16" s="54"/>
      <c r="AF16" s="65"/>
    </row>
    <row r="17" ht="13.95" spans="1:32">
      <c r="A17" s="85"/>
      <c r="B17" s="86"/>
      <c r="C17" s="31"/>
      <c r="D17" s="32"/>
      <c r="E17" s="32"/>
      <c r="F17" s="32"/>
      <c r="G17" s="33"/>
      <c r="H17" s="33"/>
      <c r="I17" s="3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56"/>
      <c r="Y17" s="56"/>
      <c r="Z17" s="56"/>
      <c r="AA17" s="56"/>
      <c r="AB17" s="56"/>
      <c r="AC17" s="56"/>
      <c r="AD17" s="56"/>
      <c r="AE17" s="56"/>
      <c r="AF17" s="65"/>
    </row>
    <row r="18" ht="25" customHeight="1" spans="1:32">
      <c r="A18" s="87" t="s">
        <v>31</v>
      </c>
      <c r="B18" s="35" t="s">
        <v>151</v>
      </c>
      <c r="C18" s="16"/>
      <c r="D18" s="17"/>
      <c r="E18" s="17"/>
      <c r="F18" s="17"/>
      <c r="G18" s="18"/>
      <c r="H18" s="18"/>
      <c r="I18" s="18"/>
      <c r="J18" s="17"/>
      <c r="K18" s="17"/>
      <c r="L18" s="17"/>
      <c r="M18" s="17">
        <v>0.075</v>
      </c>
      <c r="N18" s="17">
        <v>0.011</v>
      </c>
      <c r="O18" s="17">
        <v>0.01</v>
      </c>
      <c r="P18" s="17">
        <v>0.0024</v>
      </c>
      <c r="Q18" s="17"/>
      <c r="R18" s="17"/>
      <c r="S18" s="17">
        <v>0.0505</v>
      </c>
      <c r="T18" s="17"/>
      <c r="U18" s="17"/>
      <c r="V18" s="17"/>
      <c r="W18" s="17"/>
      <c r="X18" s="53">
        <v>0.0754</v>
      </c>
      <c r="Y18" s="53"/>
      <c r="Z18" s="53"/>
      <c r="AA18" s="53">
        <v>0.0084</v>
      </c>
      <c r="AB18" s="53"/>
      <c r="AC18" s="53"/>
      <c r="AD18" s="53"/>
      <c r="AE18" s="53"/>
      <c r="AF18" s="65"/>
    </row>
    <row r="19" spans="1:32">
      <c r="A19" s="88"/>
      <c r="B19" s="93" t="s">
        <v>152</v>
      </c>
      <c r="C19" s="21"/>
      <c r="D19" s="22"/>
      <c r="E19" s="22"/>
      <c r="F19" s="22"/>
      <c r="G19" s="23"/>
      <c r="H19" s="23"/>
      <c r="I19" s="23"/>
      <c r="J19" s="22"/>
      <c r="K19" s="22"/>
      <c r="L19" s="22"/>
      <c r="M19" s="22"/>
      <c r="N19" s="22">
        <v>0.01</v>
      </c>
      <c r="O19" s="22">
        <v>0.008</v>
      </c>
      <c r="P19" s="22">
        <v>0.0033</v>
      </c>
      <c r="Q19" s="22"/>
      <c r="R19" s="22"/>
      <c r="S19" s="22"/>
      <c r="T19" s="22"/>
      <c r="U19" s="22"/>
      <c r="V19" s="22"/>
      <c r="W19" s="22"/>
      <c r="X19" s="54">
        <v>0.08</v>
      </c>
      <c r="Y19" s="54"/>
      <c r="Z19" s="54"/>
      <c r="AA19" s="54">
        <v>0.0041</v>
      </c>
      <c r="AB19" s="54"/>
      <c r="AC19" s="54"/>
      <c r="AD19" s="54"/>
      <c r="AE19" s="54"/>
      <c r="AF19" s="65"/>
    </row>
    <row r="20" spans="1:32">
      <c r="A20" s="88"/>
      <c r="B20" s="93" t="s">
        <v>153</v>
      </c>
      <c r="C20" s="21"/>
      <c r="D20" s="22">
        <v>0.0073</v>
      </c>
      <c r="E20" s="22"/>
      <c r="F20" s="22"/>
      <c r="G20" s="23"/>
      <c r="H20" s="23"/>
      <c r="I20" s="23"/>
      <c r="J20" s="22"/>
      <c r="K20" s="22"/>
      <c r="L20" s="22"/>
      <c r="M20" s="22"/>
      <c r="N20" s="22"/>
      <c r="O20" s="22"/>
      <c r="P20" s="22"/>
      <c r="Q20" s="22"/>
      <c r="R20" s="22">
        <v>0.044</v>
      </c>
      <c r="S20" s="22"/>
      <c r="T20" s="22"/>
      <c r="U20" s="22"/>
      <c r="V20" s="22"/>
      <c r="W20" s="22"/>
      <c r="X20" s="54"/>
      <c r="Y20" s="54"/>
      <c r="Z20" s="54"/>
      <c r="AA20" s="54"/>
      <c r="AB20" s="54"/>
      <c r="AC20" s="54"/>
      <c r="AD20" s="54"/>
      <c r="AE20" s="54"/>
      <c r="AF20" s="65"/>
    </row>
    <row r="21" spans="1:32">
      <c r="A21" s="88"/>
      <c r="B21" s="37" t="s">
        <v>113</v>
      </c>
      <c r="C21" s="21"/>
      <c r="D21" s="22"/>
      <c r="E21" s="22">
        <v>0.008</v>
      </c>
      <c r="F21" s="22"/>
      <c r="G21" s="23"/>
      <c r="H21" s="23"/>
      <c r="I21" s="23"/>
      <c r="J21" s="22"/>
      <c r="K21" s="22"/>
      <c r="L21" s="22">
        <v>0.0154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>
        <v>0.016</v>
      </c>
      <c r="X21" s="54"/>
      <c r="Y21" s="54"/>
      <c r="Z21" s="54"/>
      <c r="AA21" s="54"/>
      <c r="AB21" s="54"/>
      <c r="AC21" s="54"/>
      <c r="AD21" s="54"/>
      <c r="AE21" s="54"/>
      <c r="AF21" s="65"/>
    </row>
    <row r="22" spans="1:32">
      <c r="A22" s="88"/>
      <c r="B22" s="24" t="s">
        <v>36</v>
      </c>
      <c r="C22" s="21"/>
      <c r="D22" s="22"/>
      <c r="E22" s="22"/>
      <c r="F22" s="22"/>
      <c r="G22" s="23"/>
      <c r="H22" s="23"/>
      <c r="I22" s="23"/>
      <c r="J22" s="22"/>
      <c r="K22" s="22">
        <v>0.0504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54"/>
      <c r="Y22" s="54"/>
      <c r="Z22" s="54"/>
      <c r="AA22" s="54"/>
      <c r="AB22" s="54"/>
      <c r="AC22" s="54"/>
      <c r="AD22" s="54"/>
      <c r="AE22" s="54"/>
      <c r="AF22" s="65"/>
    </row>
    <row r="23" ht="13.95" spans="1:32">
      <c r="A23" s="94"/>
      <c r="B23" s="39"/>
      <c r="C23" s="27"/>
      <c r="D23" s="28"/>
      <c r="E23" s="28"/>
      <c r="F23" s="28"/>
      <c r="G23" s="29"/>
      <c r="H23" s="29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55"/>
      <c r="Y23" s="55"/>
      <c r="Z23" s="55"/>
      <c r="AA23" s="55"/>
      <c r="AB23" s="55"/>
      <c r="AC23" s="55"/>
      <c r="AD23" s="55"/>
      <c r="AE23" s="55"/>
      <c r="AF23" s="65"/>
    </row>
    <row r="24" spans="1:32">
      <c r="A24" s="87" t="s">
        <v>38</v>
      </c>
      <c r="B24" s="15" t="s">
        <v>69</v>
      </c>
      <c r="C24" s="16">
        <v>0.0101</v>
      </c>
      <c r="D24" s="17"/>
      <c r="E24" s="17">
        <v>0.003</v>
      </c>
      <c r="F24" s="17"/>
      <c r="G24" s="18"/>
      <c r="H24" s="18"/>
      <c r="I24" s="18"/>
      <c r="J24" s="17"/>
      <c r="K24" s="17"/>
      <c r="L24" s="17"/>
      <c r="M24" s="17"/>
      <c r="N24" s="17"/>
      <c r="O24" s="17"/>
      <c r="P24" s="17">
        <v>0.0114</v>
      </c>
      <c r="Q24" s="17"/>
      <c r="R24" s="17"/>
      <c r="S24" s="17"/>
      <c r="T24" s="17">
        <v>0.0444</v>
      </c>
      <c r="U24" s="17">
        <v>0.0181818</v>
      </c>
      <c r="V24" s="17"/>
      <c r="W24" s="17"/>
      <c r="X24" s="53"/>
      <c r="Y24" s="53"/>
      <c r="Z24" s="53">
        <v>1</v>
      </c>
      <c r="AA24" s="53"/>
      <c r="AB24" s="53">
        <v>10</v>
      </c>
      <c r="AC24" s="53">
        <v>0.0202</v>
      </c>
      <c r="AD24" s="53"/>
      <c r="AE24" s="53"/>
      <c r="AF24" s="65"/>
    </row>
    <row r="25" spans="1:32">
      <c r="A25" s="88"/>
      <c r="B25" s="20" t="s">
        <v>70</v>
      </c>
      <c r="C25" s="21">
        <v>0.16</v>
      </c>
      <c r="D25" s="22"/>
      <c r="E25" s="22">
        <v>0.0072</v>
      </c>
      <c r="F25" s="22"/>
      <c r="G25" s="23"/>
      <c r="H25" s="23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54"/>
      <c r="Y25" s="54">
        <v>0.003</v>
      </c>
      <c r="Z25" s="54"/>
      <c r="AA25" s="54"/>
      <c r="AB25" s="54"/>
      <c r="AC25" s="54"/>
      <c r="AD25" s="54"/>
      <c r="AE25" s="54"/>
      <c r="AF25" s="65"/>
    </row>
    <row r="26" spans="1:32">
      <c r="A26" s="88"/>
      <c r="B26" s="95"/>
      <c r="C26" s="112"/>
      <c r="D26" s="113"/>
      <c r="E26" s="113"/>
      <c r="F26" s="113"/>
      <c r="G26" s="114"/>
      <c r="H26" s="114"/>
      <c r="I26" s="114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56"/>
      <c r="Y26" s="56"/>
      <c r="Z26" s="56"/>
      <c r="AA26" s="56"/>
      <c r="AB26" s="56"/>
      <c r="AC26" s="56"/>
      <c r="AD26" s="56"/>
      <c r="AE26" s="56"/>
      <c r="AF26" s="65"/>
    </row>
    <row r="27" spans="1:32">
      <c r="A27" s="88"/>
      <c r="B27" s="95"/>
      <c r="C27" s="112"/>
      <c r="D27" s="113"/>
      <c r="E27" s="113"/>
      <c r="F27" s="113"/>
      <c r="G27" s="114"/>
      <c r="H27" s="114"/>
      <c r="I27" s="114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56"/>
      <c r="Y27" s="56"/>
      <c r="Z27" s="56"/>
      <c r="AA27" s="56"/>
      <c r="AB27" s="56"/>
      <c r="AC27" s="56"/>
      <c r="AD27" s="56"/>
      <c r="AE27" s="56">
        <v>1</v>
      </c>
      <c r="AF27" s="65"/>
    </row>
    <row r="28" ht="13.95" spans="1:32">
      <c r="A28" s="94"/>
      <c r="B28" s="26"/>
      <c r="C28" s="27"/>
      <c r="D28" s="28"/>
      <c r="E28" s="28"/>
      <c r="F28" s="28"/>
      <c r="G28" s="29"/>
      <c r="H28" s="29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55"/>
      <c r="Y28" s="55"/>
      <c r="Z28" s="55"/>
      <c r="AA28" s="55"/>
      <c r="AB28" s="55"/>
      <c r="AC28" s="55"/>
      <c r="AD28" s="55">
        <v>1</v>
      </c>
      <c r="AE28" s="55"/>
      <c r="AF28" s="66"/>
    </row>
    <row r="29" ht="15.6" spans="1:32">
      <c r="A29" s="40" t="s">
        <v>40</v>
      </c>
      <c r="B29" s="41"/>
      <c r="C29" s="16">
        <f t="shared" ref="C29:H29" si="0">SUM(C9:C28)</f>
        <v>0.32323</v>
      </c>
      <c r="D29" s="17">
        <f t="shared" si="0"/>
        <v>0.0183</v>
      </c>
      <c r="E29" s="17">
        <f t="shared" si="0"/>
        <v>0.0316</v>
      </c>
      <c r="F29" s="17">
        <f t="shared" si="0"/>
        <v>0.027</v>
      </c>
      <c r="G29" s="18">
        <f t="shared" si="0"/>
        <v>0.00061</v>
      </c>
      <c r="H29" s="17">
        <f t="shared" si="0"/>
        <v>0.013</v>
      </c>
      <c r="I29" s="18">
        <f t="shared" ref="I29:AB29" si="1">SUM(I9:I28)</f>
        <v>0.0026</v>
      </c>
      <c r="J29" s="17">
        <f t="shared" si="1"/>
        <v>0.033</v>
      </c>
      <c r="K29" s="17">
        <f t="shared" si="1"/>
        <v>0.0504</v>
      </c>
      <c r="L29" s="17">
        <f t="shared" si="1"/>
        <v>0.0154</v>
      </c>
      <c r="M29" s="17">
        <f t="shared" si="1"/>
        <v>0.075</v>
      </c>
      <c r="N29" s="17">
        <f t="shared" si="1"/>
        <v>0.021</v>
      </c>
      <c r="O29" s="17">
        <f t="shared" si="1"/>
        <v>0.018</v>
      </c>
      <c r="P29" s="17">
        <f t="shared" si="1"/>
        <v>0.0171</v>
      </c>
      <c r="Q29" s="17">
        <v>25</v>
      </c>
      <c r="R29" s="17">
        <f t="shared" si="1"/>
        <v>0.044</v>
      </c>
      <c r="S29" s="17">
        <f t="shared" si="1"/>
        <v>0.0505</v>
      </c>
      <c r="T29" s="17">
        <f t="shared" si="1"/>
        <v>0.0444</v>
      </c>
      <c r="U29" s="17">
        <f t="shared" si="1"/>
        <v>0.0181818</v>
      </c>
      <c r="V29" s="17">
        <v>51</v>
      </c>
      <c r="W29" s="17">
        <f t="shared" si="1"/>
        <v>0.016</v>
      </c>
      <c r="X29" s="17">
        <f t="shared" si="1"/>
        <v>0.1554</v>
      </c>
      <c r="Y29" s="17">
        <f t="shared" si="1"/>
        <v>0.003</v>
      </c>
      <c r="Z29" s="17">
        <f t="shared" si="1"/>
        <v>1</v>
      </c>
      <c r="AA29" s="17">
        <f t="shared" si="1"/>
        <v>0.0125</v>
      </c>
      <c r="AB29" s="17">
        <v>10</v>
      </c>
      <c r="AC29" s="17">
        <f>SUM(AC9:AC28)</f>
        <v>0.0202</v>
      </c>
      <c r="AD29" s="53">
        <v>1</v>
      </c>
      <c r="AE29" s="53">
        <v>1</v>
      </c>
      <c r="AF29" s="15"/>
    </row>
    <row r="30" ht="15.6" hidden="1" spans="1:32">
      <c r="A30" s="42" t="s">
        <v>41</v>
      </c>
      <c r="B30" s="43"/>
      <c r="C30" s="21">
        <f>99*C29</f>
        <v>31.99977</v>
      </c>
      <c r="D30" s="21">
        <f t="shared" ref="D30:AC30" si="2">99*D29</f>
        <v>1.8117</v>
      </c>
      <c r="E30" s="21">
        <f t="shared" si="2"/>
        <v>3.1284</v>
      </c>
      <c r="F30" s="21">
        <f t="shared" si="2"/>
        <v>2.673</v>
      </c>
      <c r="G30" s="21">
        <f t="shared" si="2"/>
        <v>0.06039</v>
      </c>
      <c r="H30" s="21">
        <f t="shared" si="2"/>
        <v>1.287</v>
      </c>
      <c r="I30" s="21">
        <f t="shared" si="2"/>
        <v>0.2574</v>
      </c>
      <c r="J30" s="21">
        <f t="shared" si="2"/>
        <v>3.267</v>
      </c>
      <c r="K30" s="21">
        <f t="shared" si="2"/>
        <v>4.9896</v>
      </c>
      <c r="L30" s="21">
        <f t="shared" si="2"/>
        <v>1.5246</v>
      </c>
      <c r="M30" s="21">
        <f t="shared" si="2"/>
        <v>7.425</v>
      </c>
      <c r="N30" s="21">
        <f t="shared" si="2"/>
        <v>2.079</v>
      </c>
      <c r="O30" s="21">
        <f t="shared" si="2"/>
        <v>1.782</v>
      </c>
      <c r="P30" s="21">
        <f t="shared" si="2"/>
        <v>1.6929</v>
      </c>
      <c r="Q30" s="21">
        <v>25</v>
      </c>
      <c r="R30" s="21">
        <f t="shared" si="2"/>
        <v>4.356</v>
      </c>
      <c r="S30" s="21">
        <f t="shared" si="2"/>
        <v>4.9995</v>
      </c>
      <c r="T30" s="21">
        <f t="shared" si="2"/>
        <v>4.3956</v>
      </c>
      <c r="U30" s="21">
        <f t="shared" si="2"/>
        <v>1.7999982</v>
      </c>
      <c r="V30" s="21">
        <v>51</v>
      </c>
      <c r="W30" s="21">
        <f t="shared" si="2"/>
        <v>1.584</v>
      </c>
      <c r="X30" s="21">
        <f t="shared" si="2"/>
        <v>15.3846</v>
      </c>
      <c r="Y30" s="21">
        <f t="shared" si="2"/>
        <v>0.297</v>
      </c>
      <c r="Z30" s="21">
        <v>1</v>
      </c>
      <c r="AA30" s="21">
        <f t="shared" si="2"/>
        <v>1.2375</v>
      </c>
      <c r="AB30" s="21">
        <v>10</v>
      </c>
      <c r="AC30" s="21">
        <v>2</v>
      </c>
      <c r="AD30" s="21">
        <v>1</v>
      </c>
      <c r="AE30" s="22">
        <v>1</v>
      </c>
      <c r="AF30" s="119"/>
    </row>
    <row r="31" ht="15.6" spans="1:32">
      <c r="A31" s="42" t="s">
        <v>41</v>
      </c>
      <c r="B31" s="43"/>
      <c r="C31" s="96">
        <f t="shared" ref="C31:H31" si="3">ROUND(C30,2)</f>
        <v>32</v>
      </c>
      <c r="D31" s="44">
        <f t="shared" si="3"/>
        <v>1.81</v>
      </c>
      <c r="E31" s="44">
        <f t="shared" si="3"/>
        <v>3.13</v>
      </c>
      <c r="F31" s="44">
        <f t="shared" si="3"/>
        <v>2.67</v>
      </c>
      <c r="G31" s="44">
        <f t="shared" si="3"/>
        <v>0.06</v>
      </c>
      <c r="H31" s="44">
        <f t="shared" si="3"/>
        <v>1.29</v>
      </c>
      <c r="I31" s="44">
        <f t="shared" ref="I31:AB31" si="4">ROUND(I30,2)</f>
        <v>0.26</v>
      </c>
      <c r="J31" s="44">
        <f t="shared" si="4"/>
        <v>3.27</v>
      </c>
      <c r="K31" s="44">
        <f t="shared" si="4"/>
        <v>4.99</v>
      </c>
      <c r="L31" s="44">
        <f t="shared" si="4"/>
        <v>1.52</v>
      </c>
      <c r="M31" s="44">
        <f t="shared" si="4"/>
        <v>7.43</v>
      </c>
      <c r="N31" s="44">
        <f t="shared" si="4"/>
        <v>2.08</v>
      </c>
      <c r="O31" s="44">
        <f t="shared" si="4"/>
        <v>1.78</v>
      </c>
      <c r="P31" s="44">
        <f t="shared" si="4"/>
        <v>1.69</v>
      </c>
      <c r="Q31" s="44">
        <f t="shared" si="4"/>
        <v>25</v>
      </c>
      <c r="R31" s="44">
        <f t="shared" si="4"/>
        <v>4.36</v>
      </c>
      <c r="S31" s="44">
        <f t="shared" si="4"/>
        <v>5</v>
      </c>
      <c r="T31" s="44">
        <f t="shared" si="4"/>
        <v>4.4</v>
      </c>
      <c r="U31" s="44">
        <f t="shared" si="4"/>
        <v>1.8</v>
      </c>
      <c r="V31" s="44">
        <f t="shared" si="4"/>
        <v>51</v>
      </c>
      <c r="W31" s="44">
        <f t="shared" si="4"/>
        <v>1.58</v>
      </c>
      <c r="X31" s="44">
        <f t="shared" si="4"/>
        <v>15.38</v>
      </c>
      <c r="Y31" s="44">
        <f t="shared" si="4"/>
        <v>0.3</v>
      </c>
      <c r="Z31" s="44">
        <v>1</v>
      </c>
      <c r="AA31" s="44">
        <f t="shared" si="4"/>
        <v>1.24</v>
      </c>
      <c r="AB31" s="44">
        <v>10</v>
      </c>
      <c r="AC31" s="44">
        <f>ROUND(AC30,2)</f>
        <v>2</v>
      </c>
      <c r="AD31" s="67">
        <v>1</v>
      </c>
      <c r="AE31" s="67">
        <f>ROUND(AE30,2)</f>
        <v>1</v>
      </c>
      <c r="AF31" s="119"/>
    </row>
    <row r="32" ht="15.6" spans="1:32">
      <c r="A32" s="42" t="s">
        <v>42</v>
      </c>
      <c r="B32" s="43"/>
      <c r="C32" s="44">
        <v>65</v>
      </c>
      <c r="D32" s="44">
        <v>730</v>
      </c>
      <c r="E32" s="44">
        <v>58</v>
      </c>
      <c r="F32" s="44">
        <v>220</v>
      </c>
      <c r="G32" s="44">
        <v>1400</v>
      </c>
      <c r="H32" s="44">
        <v>500</v>
      </c>
      <c r="I32" s="44">
        <v>180</v>
      </c>
      <c r="J32" s="44">
        <v>63.16</v>
      </c>
      <c r="K32" s="44">
        <v>40</v>
      </c>
      <c r="L32" s="44">
        <v>215</v>
      </c>
      <c r="M32" s="44">
        <v>33</v>
      </c>
      <c r="N32" s="44">
        <v>39</v>
      </c>
      <c r="O32" s="44">
        <v>60</v>
      </c>
      <c r="P32" s="44">
        <v>218.48</v>
      </c>
      <c r="Q32" s="44">
        <v>35</v>
      </c>
      <c r="R32" s="44">
        <v>95</v>
      </c>
      <c r="S32" s="44">
        <v>120</v>
      </c>
      <c r="T32" s="44">
        <v>71</v>
      </c>
      <c r="U32" s="44">
        <v>104.44444</v>
      </c>
      <c r="V32" s="44">
        <v>24</v>
      </c>
      <c r="W32" s="44">
        <v>100</v>
      </c>
      <c r="X32" s="44">
        <v>220</v>
      </c>
      <c r="Y32" s="44">
        <v>750</v>
      </c>
      <c r="Z32" s="67">
        <v>16</v>
      </c>
      <c r="AA32" s="44">
        <v>320</v>
      </c>
      <c r="AB32" s="44">
        <v>10</v>
      </c>
      <c r="AC32" s="67">
        <v>110</v>
      </c>
      <c r="AD32" s="67">
        <v>8</v>
      </c>
      <c r="AE32" s="67">
        <v>12</v>
      </c>
      <c r="AF32" s="68"/>
    </row>
    <row r="33" ht="16.35" spans="1:32">
      <c r="A33" s="45" t="s">
        <v>43</v>
      </c>
      <c r="B33" s="46"/>
      <c r="C33" s="47">
        <f>C31*C32</f>
        <v>2080</v>
      </c>
      <c r="D33" s="47">
        <f t="shared" ref="D33:AF33" si="5">D31*D32</f>
        <v>1321.3</v>
      </c>
      <c r="E33" s="47">
        <f t="shared" si="5"/>
        <v>181.54</v>
      </c>
      <c r="F33" s="47">
        <f t="shared" si="5"/>
        <v>587.4</v>
      </c>
      <c r="G33" s="47">
        <f t="shared" si="5"/>
        <v>84</v>
      </c>
      <c r="H33" s="47">
        <f t="shared" si="5"/>
        <v>645</v>
      </c>
      <c r="I33" s="47">
        <f t="shared" si="5"/>
        <v>46.8</v>
      </c>
      <c r="J33" s="47">
        <f t="shared" si="5"/>
        <v>206.5332</v>
      </c>
      <c r="K33" s="47">
        <f t="shared" si="5"/>
        <v>199.6</v>
      </c>
      <c r="L33" s="47">
        <f t="shared" si="5"/>
        <v>326.8</v>
      </c>
      <c r="M33" s="47">
        <f t="shared" si="5"/>
        <v>245.19</v>
      </c>
      <c r="N33" s="47">
        <f t="shared" si="5"/>
        <v>81.12</v>
      </c>
      <c r="O33" s="47">
        <f t="shared" si="5"/>
        <v>106.8</v>
      </c>
      <c r="P33" s="47">
        <f t="shared" si="5"/>
        <v>369.2312</v>
      </c>
      <c r="Q33" s="47">
        <f t="shared" si="5"/>
        <v>875</v>
      </c>
      <c r="R33" s="47">
        <f t="shared" si="5"/>
        <v>414.2</v>
      </c>
      <c r="S33" s="47">
        <f t="shared" si="5"/>
        <v>600</v>
      </c>
      <c r="T33" s="47">
        <f t="shared" si="5"/>
        <v>312.4</v>
      </c>
      <c r="U33" s="47">
        <f t="shared" si="5"/>
        <v>187.999992</v>
      </c>
      <c r="V33" s="47">
        <f t="shared" si="5"/>
        <v>1224</v>
      </c>
      <c r="W33" s="47">
        <f t="shared" si="5"/>
        <v>158</v>
      </c>
      <c r="X33" s="47">
        <f t="shared" si="5"/>
        <v>3383.6</v>
      </c>
      <c r="Y33" s="47">
        <f t="shared" si="5"/>
        <v>225</v>
      </c>
      <c r="Z33" s="47">
        <f t="shared" si="5"/>
        <v>16</v>
      </c>
      <c r="AA33" s="47">
        <f t="shared" si="5"/>
        <v>396.8</v>
      </c>
      <c r="AB33" s="47">
        <f t="shared" si="5"/>
        <v>100</v>
      </c>
      <c r="AC33" s="47">
        <f t="shared" si="5"/>
        <v>220</v>
      </c>
      <c r="AD33" s="47">
        <f t="shared" si="5"/>
        <v>8</v>
      </c>
      <c r="AE33" s="47">
        <f t="shared" si="5"/>
        <v>12</v>
      </c>
      <c r="AF33" s="69">
        <f>SUM(C33:AE33)</f>
        <v>14614.314392</v>
      </c>
    </row>
    <row r="34" ht="15.6" spans="1:32">
      <c r="A34" s="48"/>
      <c r="B34" s="48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>
        <f>AF33/AF2</f>
        <v>147.619337292929</v>
      </c>
    </row>
    <row r="35" customFormat="1" ht="27" customHeight="1" spans="2:15">
      <c r="B35" s="50" t="s">
        <v>71</v>
      </c>
      <c r="O35" s="51"/>
    </row>
    <row r="36" customFormat="1" ht="27" customHeight="1" spans="2:15">
      <c r="B36" s="50" t="s">
        <v>72</v>
      </c>
      <c r="O36" s="51"/>
    </row>
    <row r="37" customFormat="1" ht="27" customHeight="1" spans="2:2">
      <c r="B37" s="50" t="s">
        <v>73</v>
      </c>
    </row>
  </sheetData>
  <mergeCells count="44">
    <mergeCell ref="A1:AF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F2:AF7"/>
    <mergeCell ref="AF9:AF28"/>
  </mergeCells>
  <pageMargins left="0.0784722222222222" right="0.196527777777778" top="1.05069444444444" bottom="1.05069444444444" header="0.708333333333333" footer="0.786805555555556"/>
  <pageSetup paperSize="9" scale="65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LibreOffice/6.4.3.2$Windows_X86_64 LibreOffice_project/747b5d0ebf89f41c860ec2a39efd7cb15b54f2d8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10.01</vt:lpstr>
      <vt:lpstr>11.01.</vt:lpstr>
      <vt:lpstr>12.01</vt:lpstr>
      <vt:lpstr>13.01</vt:lpstr>
      <vt:lpstr>14.01.</vt:lpstr>
      <vt:lpstr>17.01</vt:lpstr>
      <vt:lpstr>18.01.</vt:lpstr>
      <vt:lpstr>19.01.</vt:lpstr>
      <vt:lpstr>20.01</vt:lpstr>
      <vt:lpstr>21.01.</vt:lpstr>
      <vt:lpstr>24.01</vt:lpstr>
      <vt:lpstr>25.01</vt:lpstr>
      <vt:lpstr>26.01</vt:lpstr>
      <vt:lpstr>27.01</vt:lpstr>
      <vt:lpstr>28.01</vt:lpstr>
      <vt:lpstr>31.01.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</cp:lastModifiedBy>
  <cp:revision>0</cp:revision>
  <dcterms:created xsi:type="dcterms:W3CDTF">2021-06-07T14:56:00Z</dcterms:created>
  <dcterms:modified xsi:type="dcterms:W3CDTF">2022-02-01T12:58:58Z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E404DE5EC23D4975A905A149F3B89E1B</vt:lpwstr>
  </property>
</Properties>
</file>