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2" activeTab="21"/>
  </bookViews>
  <sheets>
    <sheet name="01.09" sheetId="108" r:id="rId1"/>
    <sheet name="02.09" sheetId="122" r:id="rId2"/>
    <sheet name="05.09" sheetId="97" r:id="rId3"/>
    <sheet name="06.09" sheetId="136" r:id="rId4"/>
    <sheet name="07.09" sheetId="124" r:id="rId5"/>
    <sheet name="08.09" sheetId="137" r:id="rId6"/>
    <sheet name="09.09" sheetId="114" r:id="rId7"/>
    <sheet name="12.09" sheetId="118" r:id="rId8"/>
    <sheet name="13.09" sheetId="105" r:id="rId9"/>
    <sheet name="14.09" sheetId="94" r:id="rId10"/>
    <sheet name="15,09" sheetId="130" r:id="rId11"/>
    <sheet name="16.09" sheetId="139" r:id="rId12"/>
    <sheet name="19.09" sheetId="140" r:id="rId13"/>
    <sheet name="20.09" sheetId="131" r:id="rId14"/>
    <sheet name="21.09" sheetId="144" r:id="rId15"/>
    <sheet name="22.09" sheetId="142" r:id="rId16"/>
    <sheet name="23.09" sheetId="138" r:id="rId17"/>
    <sheet name="26.09" sheetId="58" r:id="rId18"/>
    <sheet name="27.09" sheetId="143" r:id="rId19"/>
    <sheet name="28.09" sheetId="145" r:id="rId20"/>
    <sheet name="29.09" sheetId="146" r:id="rId21"/>
    <sheet name="30.09" sheetId="147" r:id="rId22"/>
  </sheets>
  <calcPr calcId="144525" refMode="R1C1"/>
</workbook>
</file>

<file path=xl/sharedStrings.xml><?xml version="1.0" encoding="utf-8"?>
<sst xmlns="http://schemas.openxmlformats.org/spreadsheetml/2006/main" count="1118" uniqueCount="179">
  <si>
    <t>Количество продуктов питания, подлежащих закладке на 1 человека</t>
  </si>
  <si>
    <t xml:space="preserve">01 сентября  2022                                    131 чел                            </t>
  </si>
  <si>
    <t>Молоко</t>
  </si>
  <si>
    <t>Масло сливочное</t>
  </si>
  <si>
    <t>Сахар</t>
  </si>
  <si>
    <t>Пшено</t>
  </si>
  <si>
    <t>Свекла</t>
  </si>
  <si>
    <t>Чай</t>
  </si>
  <si>
    <t>Хлеб пшеничный</t>
  </si>
  <si>
    <t>Хлеб ржаной</t>
  </si>
  <si>
    <t>Замороженные ягоды</t>
  </si>
  <si>
    <t>Картофель</t>
  </si>
  <si>
    <t>Лук</t>
  </si>
  <si>
    <t>Морковь</t>
  </si>
  <si>
    <t>Масло растительное</t>
  </si>
  <si>
    <t>Капуста</t>
  </si>
  <si>
    <t>Рыба Минтай</t>
  </si>
  <si>
    <t>Сметана</t>
  </si>
  <si>
    <t>Яблоко</t>
  </si>
  <si>
    <t>Сыр</t>
  </si>
  <si>
    <t>Грудка куриная</t>
  </si>
  <si>
    <t>Макароны</t>
  </si>
  <si>
    <t>Яйца</t>
  </si>
  <si>
    <t>Чеснок</t>
  </si>
  <si>
    <t>Соль</t>
  </si>
  <si>
    <t>Томатная паста</t>
  </si>
  <si>
    <t>Лимонная кислота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</si>
  <si>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</si>
  <si>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</si>
  <si>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 xml:space="preserve">Каша пшенная молочная </t>
  </si>
  <si>
    <t>Выдано 25 н.ед</t>
  </si>
  <si>
    <t xml:space="preserve">Чай с сахаром </t>
  </si>
  <si>
    <t xml:space="preserve">Хлеб с маслом </t>
  </si>
  <si>
    <t>2 завтрак</t>
  </si>
  <si>
    <t>Обед</t>
  </si>
  <si>
    <t>Борщ с мясом и сметаной</t>
  </si>
  <si>
    <t>Рыбные биточки тушенные в сметанном соусе с овощами</t>
  </si>
  <si>
    <t>Картофельное пюре</t>
  </si>
  <si>
    <t>Компот из яблок и ягод</t>
  </si>
  <si>
    <t>Хлеб</t>
  </si>
  <si>
    <t>Полдник</t>
  </si>
  <si>
    <t>Макароны с сыром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</si>
  <si>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</si>
  <si>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</si>
  <si>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</si>
  <si>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</si>
  <si>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О.В.Ефременкова</t>
  </si>
  <si>
    <t>«Детский сад «Ферзиковский»» МР «Ферзиковский район»                                                                                                                Повар ______________ А.Н.Василькова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</si>
  <si>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Л.Ф.Греян</t>
  </si>
  <si>
    <t xml:space="preserve">02 сентября  2022                                    132 чел                            </t>
  </si>
  <si>
    <t>Манка</t>
  </si>
  <si>
    <t>Огурцы соленые</t>
  </si>
  <si>
    <t>Сухофрукты</t>
  </si>
  <si>
    <t>Перловка</t>
  </si>
  <si>
    <t>Гречка</t>
  </si>
  <si>
    <t>Печенье</t>
  </si>
  <si>
    <t>Вафли</t>
  </si>
  <si>
    <t>Каша манная молочная</t>
  </si>
  <si>
    <t>Выдано 20 н.ед</t>
  </si>
  <si>
    <t>Чай с сахаром</t>
  </si>
  <si>
    <t>Суп рассольник с мясом и сметаной</t>
  </si>
  <si>
    <t>Гуляш мясной</t>
  </si>
  <si>
    <t>Гречка отварная</t>
  </si>
  <si>
    <t>Компот из сухофруктов</t>
  </si>
  <si>
    <t>Омлет</t>
  </si>
  <si>
    <t>Вафли развесные</t>
  </si>
  <si>
    <t xml:space="preserve">05 сентября  2022                                     130 чел                            </t>
  </si>
  <si>
    <t>Вермишель</t>
  </si>
  <si>
    <t>Фасоль</t>
  </si>
  <si>
    <t>Сок</t>
  </si>
  <si>
    <t>Рис</t>
  </si>
  <si>
    <t>Мука</t>
  </si>
  <si>
    <t>Дрожжи</t>
  </si>
  <si>
    <t>Повидло</t>
  </si>
  <si>
    <t>Суп вермишелевый молочный</t>
  </si>
  <si>
    <t>Выдано 21 н.ед</t>
  </si>
  <si>
    <t>Хлеб с маслом</t>
  </si>
  <si>
    <t>Суп фасолевый с мясом</t>
  </si>
  <si>
    <t xml:space="preserve">Мясо тушенное с  рисом </t>
  </si>
  <si>
    <t xml:space="preserve">Компот из сухофруктов </t>
  </si>
  <si>
    <t>Оладьи с повидлом</t>
  </si>
  <si>
    <t xml:space="preserve">06 сентября  2022                                    132 чел                            </t>
  </si>
  <si>
    <t>Какао</t>
  </si>
  <si>
    <t>Грудка</t>
  </si>
  <si>
    <t>Окорок свиной</t>
  </si>
  <si>
    <t>Лавровый лист</t>
  </si>
  <si>
    <t>Ванилин</t>
  </si>
  <si>
    <t>Каша гречневая молочная</t>
  </si>
  <si>
    <t>Выдано 27 н.ед</t>
  </si>
  <si>
    <t>Тефтели в сметанном соусе с овощами</t>
  </si>
  <si>
    <t>Пюре картофельное</t>
  </si>
  <si>
    <t>Булка с сахаром</t>
  </si>
  <si>
    <t>Какао с молоком</t>
  </si>
  <si>
    <t xml:space="preserve">07 сентября 2022                                 128 чел                            </t>
  </si>
  <si>
    <t>Бананы</t>
  </si>
  <si>
    <t xml:space="preserve">Грудка куриная </t>
  </si>
  <si>
    <t>Творог</t>
  </si>
  <si>
    <t>Яйцо</t>
  </si>
  <si>
    <t>Каша рисовая молочная</t>
  </si>
  <si>
    <t>Выдано 22 н.ед</t>
  </si>
  <si>
    <t>Суп крестьянский с мясом</t>
  </si>
  <si>
    <t>Макароны отварные</t>
  </si>
  <si>
    <t>Запеканка творожная</t>
  </si>
  <si>
    <t>Соус сметанный</t>
  </si>
  <si>
    <t xml:space="preserve">08 сентября  2022                                    125 чел                            </t>
  </si>
  <si>
    <t>Геркулес</t>
  </si>
  <si>
    <t>Ягода</t>
  </si>
  <si>
    <t>Сосиски</t>
  </si>
  <si>
    <t>Каша овсянная молочная</t>
  </si>
  <si>
    <t>Выдано 24 н.ед</t>
  </si>
  <si>
    <t>Суп рыбный со сметаной</t>
  </si>
  <si>
    <t>Капуста тушенная с мясом</t>
  </si>
  <si>
    <t>Сосиска в тесте</t>
  </si>
  <si>
    <t xml:space="preserve">09 сентября  2022                                    124 чел                            </t>
  </si>
  <si>
    <t>Каша молочная "Дружба"</t>
  </si>
  <si>
    <t>Суп свекольник с мясом и сметаной</t>
  </si>
  <si>
    <t>Запеканка картофельная с мясом</t>
  </si>
  <si>
    <t xml:space="preserve">Вафли </t>
  </si>
  <si>
    <t xml:space="preserve">12 сентября  2022                                     111 чел                            </t>
  </si>
  <si>
    <t>Окорок свингой</t>
  </si>
  <si>
    <t>Суп картофельный с клецками</t>
  </si>
  <si>
    <t xml:space="preserve">13 сентября  2022                                 105 чел                            </t>
  </si>
  <si>
    <t>Лимон</t>
  </si>
  <si>
    <t>Капуста квашенная</t>
  </si>
  <si>
    <t>яйцо</t>
  </si>
  <si>
    <t>Ванилиин</t>
  </si>
  <si>
    <t>Чай с лимоном и сахаром</t>
  </si>
  <si>
    <t>Щи из квашенной капусты со сметаной</t>
  </si>
  <si>
    <t>Булочка с сахаром</t>
  </si>
  <si>
    <t xml:space="preserve">14 сентября 2022                                 105 чел                            </t>
  </si>
  <si>
    <t>Соленые огурцы</t>
  </si>
  <si>
    <t>Выдано 23 н.ед</t>
  </si>
  <si>
    <t>,</t>
  </si>
  <si>
    <t>Биточки рыбные</t>
  </si>
  <si>
    <t xml:space="preserve">15 сентября  2022                                    105 чел                            </t>
  </si>
  <si>
    <t>Зеленый горошек</t>
  </si>
  <si>
    <t>Суп картофельный с мясом и зеленым горошком</t>
  </si>
  <si>
    <t>Голубцы ленивые с</t>
  </si>
  <si>
    <t>отварным рисом</t>
  </si>
  <si>
    <t>Компот из свежих яблок  и ягод</t>
  </si>
  <si>
    <t xml:space="preserve">16 сентября  2022                                    99 чел                            </t>
  </si>
  <si>
    <t>Рыба Горбуша</t>
  </si>
  <si>
    <t>Выдано 19 н.ед</t>
  </si>
  <si>
    <t xml:space="preserve">19 сентября  2022                                     111 чел                            </t>
  </si>
  <si>
    <t>Горох</t>
  </si>
  <si>
    <t>Каша пшенная молочная</t>
  </si>
  <si>
    <t>Суп гороховый с мясом</t>
  </si>
  <si>
    <t xml:space="preserve">20 сентября 2022                                 120 чел                            </t>
  </si>
  <si>
    <t>капуста</t>
  </si>
  <si>
    <t>Кисель фасованный</t>
  </si>
  <si>
    <t>Крахмал</t>
  </si>
  <si>
    <t xml:space="preserve">Каша манная молочная </t>
  </si>
  <si>
    <t xml:space="preserve">Борщ из свежей капусты с мясом и сметаной </t>
  </si>
  <si>
    <t>Биточки манныя</t>
  </si>
  <si>
    <t>Соус ягодный</t>
  </si>
  <si>
    <t xml:space="preserve">21сентября 2022                                        125 чел                            </t>
  </si>
  <si>
    <t>Суп вермишелевый с мясом</t>
  </si>
  <si>
    <t xml:space="preserve">22 сентября  2022                                 122 чел                            </t>
  </si>
  <si>
    <t xml:space="preserve">Каша гречневая молочная </t>
  </si>
  <si>
    <t>Свекольник с мясом и сметаной</t>
  </si>
  <si>
    <t>Тефтели, тушенные с овощами в сметанном соусе</t>
  </si>
  <si>
    <t xml:space="preserve">23 сентября  2022                                    117 чел                            </t>
  </si>
  <si>
    <t>Каша молочная рисовая</t>
  </si>
  <si>
    <t xml:space="preserve">26 сентября 2022                                126  чел                            </t>
  </si>
  <si>
    <t>Чай с  сахаром</t>
  </si>
  <si>
    <t>Ленивые голубцы с рисом</t>
  </si>
  <si>
    <t xml:space="preserve">27 сентября  2022                                 139 чел                            </t>
  </si>
  <si>
    <t>Чоко-Пай</t>
  </si>
  <si>
    <t>Пироженное "Чоко-Пай"</t>
  </si>
  <si>
    <t>Суп рассолльник с мясом и сметаной</t>
  </si>
  <si>
    <t xml:space="preserve">28 сентября 2022                                 140 чел                            </t>
  </si>
  <si>
    <t>Тефтели мясные с овощами в сметанном соусе</t>
  </si>
  <si>
    <t xml:space="preserve">29 сентября 2022                                 138 чел                            </t>
  </si>
  <si>
    <t>Суп молочный вермишелевый</t>
  </si>
  <si>
    <t>Выдано 28 н.ед</t>
  </si>
  <si>
    <t>Мясо тушенное с рисом</t>
  </si>
  <si>
    <t xml:space="preserve">30 сентября  2022                                    134 чел                            </t>
  </si>
  <si>
    <t>Вафелька</t>
  </si>
  <si>
    <t>Рыбные биточки тушенные с овощами в сметанном соусе</t>
  </si>
</sst>
</file>

<file path=xl/styles.xml><?xml version="1.0" encoding="utf-8"?>
<styleSheet xmlns="http://schemas.openxmlformats.org/spreadsheetml/2006/main">
  <numFmts count="6">
    <numFmt numFmtId="176" formatCode="0.000"/>
    <numFmt numFmtId="177" formatCode="_-* #\ ##0.00_-;\-* #\ ##0.00_-;_-* &quot;-&quot;??_-;_-@_-"/>
    <numFmt numFmtId="178" formatCode="_-* #\ ##0_-;\-* #\ ##0_-;_-* &quot;-&quot;_-;_-@_-"/>
    <numFmt numFmtId="179" formatCode="0.0000"/>
    <numFmt numFmtId="180" formatCode="_-* #\ ##0_-;\-&quot;₽&quot;* #\ ##0_-;_-&quot;₽&quot;* &quot;-&quot;_-;_-@_-"/>
    <numFmt numFmtId="181" formatCode="_-&quot;₽&quot;* #\ ##0.00_-;\-&quot;₽&quot;* #\ ##0.00_-;_-&quot;₽&quot;* &quot;-&quot;??_-;_-@_-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4" borderId="0" applyNumberFormat="0" applyBorder="0" applyAlignment="0" applyProtection="0">
      <alignment vertical="center"/>
    </xf>
    <xf numFmtId="180" fontId="0" fillId="0" borderId="0" applyBorder="0" applyAlignment="0" applyProtection="0"/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0" fillId="0" borderId="0" applyBorder="0" applyAlignment="0" applyProtection="0"/>
    <xf numFmtId="181" fontId="0" fillId="0" borderId="0" applyBorder="0" applyAlignment="0" applyProtection="0"/>
    <xf numFmtId="177" fontId="0" fillId="0" borderId="0" applyBorder="0" applyAlignment="0" applyProtection="0"/>
    <xf numFmtId="0" fontId="11" fillId="12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1" fillId="10" borderId="0" applyNumberFormat="0" applyBorder="0" applyAlignment="0" applyProtection="0">
      <alignment vertical="center"/>
    </xf>
    <xf numFmtId="0" fontId="15" fillId="0" borderId="53" applyNumberFormat="0" applyFill="0" applyAlignment="0" applyProtection="0">
      <alignment vertical="center"/>
    </xf>
    <xf numFmtId="0" fontId="17" fillId="14" borderId="5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5" borderId="5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7" applyNumberFormat="0" applyFill="0" applyAlignment="0" applyProtection="0">
      <alignment vertical="center"/>
    </xf>
    <xf numFmtId="0" fontId="24" fillId="0" borderId="57" applyNumberFormat="0" applyFill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52" applyNumberFormat="0" applyAlignment="0" applyProtection="0">
      <alignment vertical="center"/>
    </xf>
    <xf numFmtId="0" fontId="23" fillId="20" borderId="58" applyNumberFormat="0" applyAlignment="0" applyProtection="0">
      <alignment vertical="center"/>
    </xf>
    <xf numFmtId="0" fontId="26" fillId="14" borderId="52" applyNumberFormat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52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textRotation="90" wrapText="1"/>
    </xf>
    <xf numFmtId="0" fontId="0" fillId="0" borderId="10" xfId="0" applyBorder="1"/>
    <xf numFmtId="176" fontId="0" fillId="0" borderId="11" xfId="0" applyNumberFormat="1" applyBorder="1"/>
    <xf numFmtId="176" fontId="0" fillId="0" borderId="2" xfId="0" applyNumberFormat="1" applyBorder="1"/>
    <xf numFmtId="179" fontId="0" fillId="0" borderId="2" xfId="0" applyNumberFormat="1" applyBorder="1"/>
    <xf numFmtId="0" fontId="4" fillId="0" borderId="12" xfId="0" applyFont="1" applyBorder="1" applyAlignment="1">
      <alignment horizontal="left" vertical="center" textRotation="90" wrapText="1"/>
    </xf>
    <xf numFmtId="0" fontId="0" fillId="0" borderId="13" xfId="0" applyBorder="1"/>
    <xf numFmtId="176" fontId="0" fillId="0" borderId="14" xfId="0" applyNumberFormat="1" applyBorder="1"/>
    <xf numFmtId="176" fontId="0" fillId="0" borderId="4" xfId="0" applyNumberFormat="1" applyBorder="1"/>
    <xf numFmtId="179" fontId="0" fillId="0" borderId="4" xfId="0" applyNumberFormat="1" applyBorder="1"/>
    <xf numFmtId="0" fontId="5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textRotation="90" wrapText="1"/>
    </xf>
    <xf numFmtId="0" fontId="0" fillId="0" borderId="16" xfId="0" applyBorder="1"/>
    <xf numFmtId="176" fontId="0" fillId="0" borderId="17" xfId="0" applyNumberFormat="1" applyBorder="1"/>
    <xf numFmtId="176" fontId="0" fillId="0" borderId="6" xfId="0" applyNumberFormat="1" applyBorder="1"/>
    <xf numFmtId="179" fontId="0" fillId="0" borderId="6" xfId="0" applyNumberFormat="1" applyBorder="1"/>
    <xf numFmtId="0" fontId="4" fillId="0" borderId="18" xfId="0" applyFont="1" applyBorder="1" applyAlignment="1">
      <alignment horizontal="left" vertical="center" textRotation="90" wrapText="1"/>
    </xf>
    <xf numFmtId="0" fontId="0" fillId="0" borderId="19" xfId="0" applyBorder="1"/>
    <xf numFmtId="176" fontId="0" fillId="0" borderId="20" xfId="0" applyNumberFormat="1" applyBorder="1"/>
    <xf numFmtId="176" fontId="0" fillId="0" borderId="21" xfId="0" applyNumberFormat="1" applyBorder="1"/>
    <xf numFmtId="179" fontId="0" fillId="0" borderId="21" xfId="0" applyNumberFormat="1" applyBorder="1"/>
    <xf numFmtId="0" fontId="3" fillId="0" borderId="2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0" fillId="0" borderId="23" xfId="0" applyBorder="1"/>
    <xf numFmtId="0" fontId="3" fillId="0" borderId="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2" fontId="0" fillId="0" borderId="14" xfId="0" applyNumberFormat="1" applyFill="1" applyBorder="1"/>
    <xf numFmtId="2" fontId="6" fillId="0" borderId="4" xfId="0" applyNumberFormat="1" applyFont="1" applyFill="1" applyBorder="1" applyAlignment="1">
      <alignment horizontal="right" vertical="top"/>
    </xf>
    <xf numFmtId="2" fontId="0" fillId="0" borderId="4" xfId="0" applyNumberFormat="1" applyFill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2" fontId="0" fillId="0" borderId="17" xfId="0" applyNumberFormat="1" applyFill="1" applyBorder="1"/>
    <xf numFmtId="0" fontId="3" fillId="0" borderId="0" xfId="0" applyFont="1" applyBorder="1" applyAlignment="1">
      <alignment horizontal="center" vertical="center" textRotation="90" wrapText="1"/>
    </xf>
    <xf numFmtId="2" fontId="0" fillId="0" borderId="0" xfId="0" applyNumberFormat="1" applyBorder="1"/>
    <xf numFmtId="0" fontId="7" fillId="0" borderId="0" xfId="0" applyFont="1"/>
    <xf numFmtId="2" fontId="0" fillId="0" borderId="4" xfId="0" applyNumberFormat="1" applyBorder="1"/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6" fontId="0" fillId="0" borderId="35" xfId="0" applyNumberFormat="1" applyBorder="1"/>
    <xf numFmtId="176" fontId="1" fillId="0" borderId="36" xfId="0" applyNumberFormat="1" applyFont="1" applyBorder="1" applyAlignment="1">
      <alignment horizontal="center" vertical="center" textRotation="90"/>
    </xf>
    <xf numFmtId="176" fontId="0" fillId="0" borderId="37" xfId="0" applyNumberFormat="1" applyBorder="1"/>
    <xf numFmtId="176" fontId="1" fillId="0" borderId="38" xfId="0" applyNumberFormat="1" applyFont="1" applyBorder="1" applyAlignment="1">
      <alignment horizontal="center" vertical="center" textRotation="90"/>
    </xf>
    <xf numFmtId="176" fontId="0" fillId="0" borderId="39" xfId="0" applyNumberFormat="1" applyBorder="1"/>
    <xf numFmtId="176" fontId="0" fillId="0" borderId="40" xfId="0" applyNumberFormat="1" applyBorder="1"/>
    <xf numFmtId="176" fontId="1" fillId="0" borderId="25" xfId="0" applyNumberFormat="1" applyFont="1" applyBorder="1" applyAlignment="1">
      <alignment horizontal="center" vertical="center" textRotation="90"/>
    </xf>
    <xf numFmtId="176" fontId="0" fillId="0" borderId="13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179" fontId="0" fillId="0" borderId="0" xfId="0" applyNumberFormat="1"/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0" fillId="0" borderId="14" xfId="0" applyNumberFormat="1" applyBorder="1"/>
    <xf numFmtId="0" fontId="0" fillId="0" borderId="0" xfId="0" applyBorder="1"/>
    <xf numFmtId="179" fontId="0" fillId="0" borderId="0" xfId="0" applyNumberFormat="1" applyBorder="1"/>
    <xf numFmtId="0" fontId="0" fillId="0" borderId="2" xfId="0" applyBorder="1"/>
    <xf numFmtId="0" fontId="0" fillId="0" borderId="35" xfId="0" applyBorder="1"/>
    <xf numFmtId="2" fontId="0" fillId="0" borderId="37" xfId="0" applyNumberFormat="1" applyBorder="1"/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3" xfId="0" applyBorder="1"/>
    <xf numFmtId="0" fontId="5" fillId="0" borderId="13" xfId="0" applyFont="1" applyBorder="1"/>
    <xf numFmtId="0" fontId="2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2" fontId="0" fillId="0" borderId="17" xfId="0" applyNumberFormat="1" applyBorder="1"/>
    <xf numFmtId="0" fontId="0" fillId="0" borderId="4" xfId="0" applyBorder="1"/>
    <xf numFmtId="0" fontId="0" fillId="0" borderId="6" xfId="0" applyBorder="1"/>
    <xf numFmtId="0" fontId="0" fillId="0" borderId="21" xfId="0" applyBorder="1"/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2" fontId="0" fillId="0" borderId="10" xfId="0" applyNumberFormat="1" applyBorder="1"/>
    <xf numFmtId="0" fontId="0" fillId="0" borderId="18" xfId="0" applyBorder="1" applyAlignment="1">
      <alignment horizontal="center"/>
    </xf>
    <xf numFmtId="176" fontId="0" fillId="0" borderId="14" xfId="0" applyNumberFormat="1" applyFill="1" applyBorder="1"/>
    <xf numFmtId="0" fontId="3" fillId="0" borderId="26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176" fontId="1" fillId="0" borderId="36" xfId="0" applyNumberFormat="1" applyFont="1" applyBorder="1" applyAlignment="1">
      <alignment vertical="center" textRotation="90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0" fillId="0" borderId="25" xfId="0" applyFont="1" applyBorder="1"/>
    <xf numFmtId="0" fontId="0" fillId="0" borderId="10" xfId="0" applyFont="1" applyBorder="1"/>
    <xf numFmtId="0" fontId="0" fillId="0" borderId="13" xfId="0" applyFont="1" applyBorder="1"/>
    <xf numFmtId="0" fontId="0" fillId="0" borderId="38" xfId="0" applyBorder="1"/>
    <xf numFmtId="176" fontId="0" fillId="0" borderId="47" xfId="0" applyNumberFormat="1" applyBorder="1"/>
    <xf numFmtId="176" fontId="0" fillId="0" borderId="48" xfId="0" applyNumberFormat="1" applyBorder="1"/>
    <xf numFmtId="179" fontId="0" fillId="0" borderId="48" xfId="0" applyNumberFormat="1" applyBorder="1"/>
    <xf numFmtId="176" fontId="0" fillId="0" borderId="1" xfId="0" applyNumberFormat="1" applyBorder="1"/>
    <xf numFmtId="176" fontId="0" fillId="0" borderId="3" xfId="0" applyNumberFormat="1" applyBorder="1"/>
    <xf numFmtId="176" fontId="0" fillId="0" borderId="5" xfId="0" applyNumberFormat="1" applyBorder="1"/>
    <xf numFmtId="176" fontId="0" fillId="0" borderId="49" xfId="0" applyNumberFormat="1" applyBorder="1"/>
    <xf numFmtId="176" fontId="0" fillId="0" borderId="50" xfId="0" applyNumberFormat="1" applyBorder="1"/>
    <xf numFmtId="179" fontId="0" fillId="0" borderId="50" xfId="0" applyNumberFormat="1" applyBorder="1"/>
    <xf numFmtId="176" fontId="0" fillId="0" borderId="26" xfId="0" applyNumberFormat="1" applyBorder="1"/>
    <xf numFmtId="176" fontId="0" fillId="0" borderId="44" xfId="0" applyNumberFormat="1" applyBorder="1"/>
    <xf numFmtId="176" fontId="0" fillId="0" borderId="43" xfId="0" applyNumberFormat="1" applyBorder="1"/>
    <xf numFmtId="176" fontId="0" fillId="0" borderId="51" xfId="0" applyNumberForma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7"/>
  <sheetViews>
    <sheetView workbookViewId="0">
      <pane ySplit="7" topLeftCell="A8" activePane="bottomLeft" state="frozen"/>
      <selection/>
      <selection pane="bottomLeft" activeCell="D37" sqref="D37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" customWidth="1"/>
    <col min="4" max="4" width="7.88888888888889" customWidth="1"/>
    <col min="5" max="5" width="6.33333333333333" customWidth="1"/>
    <col min="6" max="7" width="6" customWidth="1"/>
    <col min="8" max="8" width="7.22222222222222" customWidth="1"/>
    <col min="9" max="9" width="6.22222222222222" customWidth="1"/>
    <col min="10" max="10" width="6" customWidth="1"/>
    <col min="11" max="11" width="6.33333333333333" customWidth="1"/>
    <col min="12" max="12" width="6.22222222222222" customWidth="1"/>
    <col min="13" max="13" width="6.44444444444444" customWidth="1"/>
    <col min="14" max="14" width="6.66666666666667" customWidth="1"/>
    <col min="15" max="15" width="6.55555555555556" customWidth="1"/>
    <col min="16" max="16" width="6.88888888888889" customWidth="1"/>
    <col min="17" max="17" width="7.22222222222222" customWidth="1"/>
    <col min="18" max="18" width="6.55555555555556" customWidth="1"/>
    <col min="19" max="19" width="7.11111111111111" customWidth="1"/>
    <col min="20" max="20" width="6.44444444444444" customWidth="1"/>
    <col min="21" max="21" width="7.66666666666667" customWidth="1"/>
    <col min="22" max="22" width="6.66666666666667" customWidth="1"/>
    <col min="23" max="23" width="5.44444444444444" customWidth="1"/>
    <col min="24" max="24" width="6.66666666666667" customWidth="1"/>
    <col min="25" max="25" width="5.44444444444444" customWidth="1"/>
    <col min="26" max="26" width="6.33333333333333" customWidth="1"/>
    <col min="27" max="27" width="5.22222222222222" customWidth="1"/>
    <col min="28" max="28" width="8.22222222222222" customWidth="1"/>
  </cols>
  <sheetData>
    <row r="1" s="1" customFormat="1" ht="22" customHeight="1" spans="1:1">
      <c r="A1" s="1" t="s">
        <v>0</v>
      </c>
    </row>
    <row r="2" customHeight="1" spans="1:28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123" t="s">
        <v>26</v>
      </c>
      <c r="AB2" s="56">
        <v>131</v>
      </c>
    </row>
    <row r="3" spans="1:28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4"/>
      <c r="AB3" s="57"/>
    </row>
    <row r="4" spans="1:28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4"/>
      <c r="AB4" s="57"/>
    </row>
    <row r="5" ht="12" customHeight="1" spans="1:28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4"/>
      <c r="AB5" s="57"/>
    </row>
    <row r="6" spans="1:28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24"/>
      <c r="AB6" s="57"/>
    </row>
    <row r="7" ht="28" customHeight="1" spans="1:28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5"/>
      <c r="AB7" s="58"/>
    </row>
    <row r="8" ht="16" customHeight="1" spans="1:28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59" t="s">
        <v>27</v>
      </c>
    </row>
    <row r="9" spans="1:28">
      <c r="A9" s="14" t="s">
        <v>28</v>
      </c>
      <c r="B9" s="15" t="s">
        <v>29</v>
      </c>
      <c r="C9" s="16">
        <v>0.12033</v>
      </c>
      <c r="D9" s="17"/>
      <c r="E9" s="17">
        <v>0.0047</v>
      </c>
      <c r="F9" s="17">
        <v>0.0184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0"/>
      <c r="Y9" s="60"/>
      <c r="Z9" s="60"/>
      <c r="AA9" s="60"/>
      <c r="AB9" s="61" t="s">
        <v>30</v>
      </c>
    </row>
    <row r="10" spans="1:28">
      <c r="A10" s="19"/>
      <c r="B10" s="20" t="s">
        <v>31</v>
      </c>
      <c r="C10" s="21"/>
      <c r="D10" s="22"/>
      <c r="E10" s="22">
        <v>0.00699</v>
      </c>
      <c r="F10" s="22"/>
      <c r="G10" s="22"/>
      <c r="H10" s="23">
        <v>0.000474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2"/>
      <c r="Y10" s="62"/>
      <c r="Z10" s="62"/>
      <c r="AA10" s="62"/>
      <c r="AB10" s="63"/>
    </row>
    <row r="11" spans="1:28">
      <c r="A11" s="19"/>
      <c r="B11" s="24" t="s">
        <v>32</v>
      </c>
      <c r="C11" s="21"/>
      <c r="D11" s="22">
        <v>0.0102</v>
      </c>
      <c r="E11" s="22"/>
      <c r="F11" s="22"/>
      <c r="G11" s="22"/>
      <c r="H11" s="23"/>
      <c r="I11" s="22">
        <v>0.03333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2"/>
      <c r="Y11" s="62"/>
      <c r="Z11" s="62"/>
      <c r="AA11" s="62"/>
      <c r="AB11" s="63"/>
    </row>
    <row r="12" spans="1:28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2"/>
      <c r="X12" s="62"/>
      <c r="Y12" s="62"/>
      <c r="Z12" s="62"/>
      <c r="AA12" s="62"/>
      <c r="AB12" s="63"/>
    </row>
    <row r="13" ht="13.95" spans="1:28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64"/>
      <c r="Y13" s="64"/>
      <c r="Z13" s="64"/>
      <c r="AA13" s="64"/>
      <c r="AB13" s="63"/>
    </row>
    <row r="14" spans="1:28">
      <c r="A14" s="14" t="s">
        <v>33</v>
      </c>
      <c r="B14" s="15" t="s">
        <v>18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0.0995</v>
      </c>
      <c r="T14" s="60"/>
      <c r="U14" s="60"/>
      <c r="V14" s="60"/>
      <c r="W14" s="60"/>
      <c r="X14" s="60"/>
      <c r="Y14" s="60"/>
      <c r="Z14" s="60"/>
      <c r="AA14" s="60"/>
      <c r="AB14" s="63"/>
    </row>
    <row r="15" spans="1:28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2"/>
      <c r="Y15" s="62"/>
      <c r="Z15" s="62"/>
      <c r="AA15" s="62"/>
      <c r="AB15" s="63"/>
    </row>
    <row r="16" spans="1:28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2"/>
      <c r="X16" s="62"/>
      <c r="Y16" s="62"/>
      <c r="Z16" s="62"/>
      <c r="AA16" s="62"/>
      <c r="AB16" s="63"/>
    </row>
    <row r="17" ht="13.95" spans="1:28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65"/>
      <c r="Y17" s="65"/>
      <c r="Z17" s="65"/>
      <c r="AA17" s="65"/>
      <c r="AB17" s="63"/>
    </row>
    <row r="18" spans="1:28">
      <c r="A18" s="35" t="s">
        <v>34</v>
      </c>
      <c r="B18" s="36" t="s">
        <v>35</v>
      </c>
      <c r="C18" s="16"/>
      <c r="D18" s="17"/>
      <c r="E18" s="17">
        <v>0.001</v>
      </c>
      <c r="F18" s="17"/>
      <c r="G18" s="17">
        <v>0.0464</v>
      </c>
      <c r="H18" s="18"/>
      <c r="I18" s="17"/>
      <c r="J18" s="17"/>
      <c r="K18" s="17"/>
      <c r="L18" s="17">
        <v>0.0794</v>
      </c>
      <c r="M18" s="17">
        <v>0.0104</v>
      </c>
      <c r="N18" s="17">
        <v>0.01</v>
      </c>
      <c r="O18" s="17">
        <v>0.00234</v>
      </c>
      <c r="P18" s="17">
        <v>0.0394</v>
      </c>
      <c r="Q18" s="17"/>
      <c r="R18" s="17">
        <v>0.00593</v>
      </c>
      <c r="S18" s="17"/>
      <c r="T18" s="60"/>
      <c r="U18" s="60">
        <v>0.0773</v>
      </c>
      <c r="V18" s="60"/>
      <c r="W18" s="60"/>
      <c r="X18" s="60"/>
      <c r="Y18" s="60"/>
      <c r="Z18" s="60"/>
      <c r="AA18" s="60"/>
      <c r="AB18" s="63"/>
    </row>
    <row r="19" ht="26.4" spans="1:28">
      <c r="A19" s="37"/>
      <c r="B19" s="38" t="s">
        <v>36</v>
      </c>
      <c r="C19" s="21"/>
      <c r="D19" s="22"/>
      <c r="E19" s="22"/>
      <c r="F19" s="22"/>
      <c r="G19" s="22"/>
      <c r="H19" s="23"/>
      <c r="I19" s="22">
        <v>0.0104</v>
      </c>
      <c r="J19" s="22"/>
      <c r="K19" s="22"/>
      <c r="L19" s="22"/>
      <c r="M19" s="22">
        <v>0.011</v>
      </c>
      <c r="N19" s="22">
        <v>0.012</v>
      </c>
      <c r="O19" s="22">
        <v>0.00443</v>
      </c>
      <c r="P19" s="22"/>
      <c r="Q19" s="22">
        <v>0.0794</v>
      </c>
      <c r="R19" s="22">
        <v>0.0043</v>
      </c>
      <c r="S19" s="22"/>
      <c r="T19" s="62"/>
      <c r="U19" s="62"/>
      <c r="V19" s="62"/>
      <c r="W19" s="62">
        <v>4</v>
      </c>
      <c r="X19" s="62"/>
      <c r="Y19" s="62"/>
      <c r="Z19" s="62"/>
      <c r="AA19" s="62"/>
      <c r="AB19" s="63"/>
    </row>
    <row r="20" spans="1:28">
      <c r="A20" s="37"/>
      <c r="B20" s="38" t="s">
        <v>37</v>
      </c>
      <c r="C20" s="21">
        <v>0.04</v>
      </c>
      <c r="D20" s="22">
        <v>0.0052</v>
      </c>
      <c r="E20" s="22"/>
      <c r="F20" s="22"/>
      <c r="G20" s="22"/>
      <c r="H20" s="23"/>
      <c r="I20" s="22"/>
      <c r="J20" s="22"/>
      <c r="K20" s="22"/>
      <c r="L20" s="22">
        <v>0.1893</v>
      </c>
      <c r="M20" s="22"/>
      <c r="N20" s="22"/>
      <c r="O20" s="22"/>
      <c r="P20" s="22"/>
      <c r="Q20" s="22"/>
      <c r="R20" s="22"/>
      <c r="S20" s="22"/>
      <c r="T20" s="62"/>
      <c r="U20" s="62"/>
      <c r="V20" s="62"/>
      <c r="W20" s="62"/>
      <c r="X20" s="62"/>
      <c r="Y20" s="62"/>
      <c r="Z20" s="62"/>
      <c r="AA20" s="62"/>
      <c r="AB20" s="63"/>
    </row>
    <row r="21" spans="1:28">
      <c r="A21" s="37"/>
      <c r="B21" s="94" t="s">
        <v>38</v>
      </c>
      <c r="C21" s="21"/>
      <c r="D21" s="22"/>
      <c r="E21" s="22">
        <v>0.008</v>
      </c>
      <c r="F21" s="22"/>
      <c r="G21" s="22"/>
      <c r="H21" s="23"/>
      <c r="I21" s="22"/>
      <c r="J21" s="22"/>
      <c r="K21" s="22">
        <v>0.01</v>
      </c>
      <c r="L21" s="22"/>
      <c r="M21" s="22"/>
      <c r="N21" s="22"/>
      <c r="O21" s="22"/>
      <c r="P21" s="22"/>
      <c r="Q21" s="22"/>
      <c r="R21" s="22"/>
      <c r="S21" s="22">
        <v>0.0245</v>
      </c>
      <c r="T21" s="62"/>
      <c r="U21" s="62"/>
      <c r="V21" s="62"/>
      <c r="W21" s="62"/>
      <c r="X21" s="62"/>
      <c r="Y21" s="62"/>
      <c r="Z21" s="62"/>
      <c r="AA21" s="62"/>
      <c r="AB21" s="63"/>
    </row>
    <row r="22" spans="1:28">
      <c r="A22" s="37"/>
      <c r="B22" s="24" t="s">
        <v>39</v>
      </c>
      <c r="C22" s="21"/>
      <c r="D22" s="22"/>
      <c r="E22" s="22"/>
      <c r="F22" s="22"/>
      <c r="G22" s="22"/>
      <c r="H22" s="23"/>
      <c r="I22" s="22"/>
      <c r="J22" s="22">
        <v>0.0533</v>
      </c>
      <c r="K22" s="22"/>
      <c r="L22" s="22"/>
      <c r="M22" s="22"/>
      <c r="N22" s="22"/>
      <c r="O22" s="22"/>
      <c r="P22" s="22"/>
      <c r="Q22" s="22"/>
      <c r="R22" s="22"/>
      <c r="S22" s="22"/>
      <c r="T22" s="62"/>
      <c r="U22" s="62"/>
      <c r="V22" s="62"/>
      <c r="W22" s="62"/>
      <c r="X22" s="62"/>
      <c r="Y22" s="62"/>
      <c r="Z22" s="62"/>
      <c r="AA22" s="62"/>
      <c r="AB22" s="63"/>
    </row>
    <row r="23" ht="13.95" spans="1:28">
      <c r="A23" s="39"/>
      <c r="B23" s="40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4"/>
      <c r="U23" s="64"/>
      <c r="V23" s="64"/>
      <c r="W23" s="64"/>
      <c r="X23" s="64"/>
      <c r="Y23" s="64"/>
      <c r="Z23" s="64"/>
      <c r="AA23" s="64"/>
      <c r="AB23" s="63"/>
    </row>
    <row r="24" spans="1:28">
      <c r="A24" s="35" t="s">
        <v>40</v>
      </c>
      <c r="B24" s="15" t="s">
        <v>41</v>
      </c>
      <c r="C24" s="16"/>
      <c r="D24" s="17">
        <v>0.004444</v>
      </c>
      <c r="E24" s="17">
        <v>0.0044</v>
      </c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0">
        <v>0.008</v>
      </c>
      <c r="U24" s="60"/>
      <c r="V24" s="60">
        <v>0.0343</v>
      </c>
      <c r="W24" s="60"/>
      <c r="X24" s="60"/>
      <c r="Y24" s="60"/>
      <c r="Z24" s="60"/>
      <c r="AA24" s="60"/>
      <c r="AB24" s="63"/>
    </row>
    <row r="25" spans="1:28">
      <c r="A25" s="37"/>
      <c r="B25" s="20" t="s">
        <v>31</v>
      </c>
      <c r="C25" s="21"/>
      <c r="D25" s="22"/>
      <c r="E25" s="22">
        <v>0.0074</v>
      </c>
      <c r="F25" s="22"/>
      <c r="G25" s="22"/>
      <c r="H25" s="23">
        <v>0.00064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2"/>
      <c r="U25" s="62"/>
      <c r="V25" s="62"/>
      <c r="W25" s="62"/>
      <c r="X25" s="62"/>
      <c r="Y25" s="62"/>
      <c r="Z25" s="62"/>
      <c r="AA25" s="62"/>
      <c r="AB25" s="63"/>
    </row>
    <row r="26" spans="1:28">
      <c r="A26" s="37"/>
      <c r="B26" s="138"/>
      <c r="C26" s="139"/>
      <c r="D26" s="140"/>
      <c r="E26" s="140"/>
      <c r="F26" s="140"/>
      <c r="G26" s="140"/>
      <c r="H26" s="14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/>
      <c r="V26" s="65"/>
      <c r="W26" s="65"/>
      <c r="X26" s="65"/>
      <c r="Y26" s="65"/>
      <c r="Z26" s="65"/>
      <c r="AA26" s="65"/>
      <c r="AB26" s="63"/>
    </row>
    <row r="27" spans="1:28">
      <c r="A27" s="37"/>
      <c r="B27" s="138"/>
      <c r="C27" s="139"/>
      <c r="D27" s="140"/>
      <c r="E27" s="140"/>
      <c r="F27" s="140"/>
      <c r="G27" s="140"/>
      <c r="H27" s="1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65"/>
      <c r="U27" s="65"/>
      <c r="V27" s="65"/>
      <c r="W27" s="65"/>
      <c r="X27" s="65"/>
      <c r="Y27" s="65"/>
      <c r="Z27" s="65"/>
      <c r="AA27" s="65">
        <v>0.5</v>
      </c>
      <c r="AB27" s="63"/>
    </row>
    <row r="28" ht="13.95" spans="1:28">
      <c r="A28" s="39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4"/>
      <c r="U28" s="64"/>
      <c r="V28" s="64"/>
      <c r="W28" s="64"/>
      <c r="X28" s="64">
        <v>0.5</v>
      </c>
      <c r="Y28" s="64">
        <v>1</v>
      </c>
      <c r="Z28" s="64">
        <v>0.38</v>
      </c>
      <c r="AA28" s="64"/>
      <c r="AB28" s="66"/>
    </row>
    <row r="29" ht="15.6" spans="1:28">
      <c r="A29" s="42" t="s">
        <v>42</v>
      </c>
      <c r="B29" s="43"/>
      <c r="C29" s="16">
        <f t="shared" ref="C29:K29" si="0">SUM(C9:C28)</f>
        <v>0.16033</v>
      </c>
      <c r="D29" s="17">
        <f t="shared" si="0"/>
        <v>0.019844</v>
      </c>
      <c r="E29" s="17">
        <f t="shared" si="0"/>
        <v>0.03249</v>
      </c>
      <c r="F29" s="17">
        <f t="shared" si="0"/>
        <v>0.0184</v>
      </c>
      <c r="G29" s="17">
        <f t="shared" si="0"/>
        <v>0.0464</v>
      </c>
      <c r="H29" s="18">
        <f t="shared" si="0"/>
        <v>0.001114</v>
      </c>
      <c r="I29" s="17">
        <f t="shared" si="0"/>
        <v>0.04373</v>
      </c>
      <c r="J29" s="17">
        <f t="shared" si="0"/>
        <v>0.0533</v>
      </c>
      <c r="K29" s="17">
        <f t="shared" si="0"/>
        <v>0.01</v>
      </c>
      <c r="L29" s="17">
        <f t="shared" ref="L29:V29" si="1">SUM(L9:L28)</f>
        <v>0.2687</v>
      </c>
      <c r="M29" s="17">
        <f t="shared" si="1"/>
        <v>0.0214</v>
      </c>
      <c r="N29" s="17">
        <f t="shared" si="1"/>
        <v>0.022</v>
      </c>
      <c r="O29" s="17">
        <f t="shared" si="1"/>
        <v>0.00677</v>
      </c>
      <c r="P29" s="17">
        <f t="shared" si="1"/>
        <v>0.0394</v>
      </c>
      <c r="Q29" s="17">
        <f t="shared" si="1"/>
        <v>0.0794</v>
      </c>
      <c r="R29" s="17">
        <f t="shared" si="1"/>
        <v>0.01023</v>
      </c>
      <c r="S29" s="17">
        <f t="shared" si="1"/>
        <v>0.124</v>
      </c>
      <c r="T29" s="17">
        <f t="shared" si="1"/>
        <v>0.008</v>
      </c>
      <c r="U29" s="17">
        <f t="shared" si="1"/>
        <v>0.0773</v>
      </c>
      <c r="V29" s="17">
        <f t="shared" si="1"/>
        <v>0.0343</v>
      </c>
      <c r="W29" s="17">
        <v>4</v>
      </c>
      <c r="X29" s="17">
        <v>0.5</v>
      </c>
      <c r="Y29" s="17">
        <v>1</v>
      </c>
      <c r="Z29" s="17">
        <f>SUM(Z9:Z28)</f>
        <v>0.38</v>
      </c>
      <c r="AA29" s="60">
        <v>0.5</v>
      </c>
      <c r="AB29" s="15"/>
    </row>
    <row r="30" ht="15.6" hidden="1" spans="1:28">
      <c r="A30" s="44" t="s">
        <v>43</v>
      </c>
      <c r="B30" s="45"/>
      <c r="C30" s="21">
        <f>131*C29</f>
        <v>21.00323</v>
      </c>
      <c r="D30" s="21">
        <f t="shared" ref="D30:X30" si="2">131*D29</f>
        <v>2.599564</v>
      </c>
      <c r="E30" s="21">
        <f t="shared" si="2"/>
        <v>4.25619</v>
      </c>
      <c r="F30" s="21">
        <f t="shared" si="2"/>
        <v>2.4104</v>
      </c>
      <c r="G30" s="21">
        <f t="shared" si="2"/>
        <v>6.0784</v>
      </c>
      <c r="H30" s="21">
        <f t="shared" si="2"/>
        <v>0.145934</v>
      </c>
      <c r="I30" s="21">
        <f t="shared" si="2"/>
        <v>5.72863</v>
      </c>
      <c r="J30" s="21">
        <f t="shared" si="2"/>
        <v>6.9823</v>
      </c>
      <c r="K30" s="21">
        <f t="shared" si="2"/>
        <v>1.31</v>
      </c>
      <c r="L30" s="21">
        <f t="shared" si="2"/>
        <v>35.1997</v>
      </c>
      <c r="M30" s="21">
        <f t="shared" si="2"/>
        <v>2.8034</v>
      </c>
      <c r="N30" s="21">
        <f t="shared" si="2"/>
        <v>2.882</v>
      </c>
      <c r="O30" s="21">
        <f t="shared" si="2"/>
        <v>0.88687</v>
      </c>
      <c r="P30" s="21">
        <f t="shared" si="2"/>
        <v>5.1614</v>
      </c>
      <c r="Q30" s="21">
        <f t="shared" si="2"/>
        <v>10.4014</v>
      </c>
      <c r="R30" s="21">
        <f t="shared" si="2"/>
        <v>1.34013</v>
      </c>
      <c r="S30" s="21">
        <f t="shared" si="2"/>
        <v>16.244</v>
      </c>
      <c r="T30" s="21">
        <f t="shared" si="2"/>
        <v>1.048</v>
      </c>
      <c r="U30" s="21">
        <f t="shared" si="2"/>
        <v>10.1263</v>
      </c>
      <c r="V30" s="21">
        <f t="shared" si="2"/>
        <v>4.4933</v>
      </c>
      <c r="W30" s="21">
        <v>4</v>
      </c>
      <c r="X30" s="21">
        <v>0.5</v>
      </c>
      <c r="Y30" s="21">
        <v>1</v>
      </c>
      <c r="Z30" s="21">
        <v>0.38</v>
      </c>
      <c r="AA30" s="21">
        <v>0.5</v>
      </c>
      <c r="AB30" s="67"/>
    </row>
    <row r="31" ht="15.6" spans="1:28">
      <c r="A31" s="44" t="s">
        <v>43</v>
      </c>
      <c r="B31" s="45"/>
      <c r="C31" s="46">
        <f t="shared" ref="C31:K31" si="3">ROUND(C30,2)</f>
        <v>21</v>
      </c>
      <c r="D31" s="48">
        <f t="shared" si="3"/>
        <v>2.6</v>
      </c>
      <c r="E31" s="48">
        <f t="shared" si="3"/>
        <v>4.26</v>
      </c>
      <c r="F31" s="48">
        <f t="shared" si="3"/>
        <v>2.41</v>
      </c>
      <c r="G31" s="48">
        <f t="shared" si="3"/>
        <v>6.08</v>
      </c>
      <c r="H31" s="48">
        <f t="shared" si="3"/>
        <v>0.15</v>
      </c>
      <c r="I31" s="48">
        <f t="shared" si="3"/>
        <v>5.73</v>
      </c>
      <c r="J31" s="48">
        <f t="shared" si="3"/>
        <v>6.98</v>
      </c>
      <c r="K31" s="48">
        <f t="shared" si="3"/>
        <v>1.31</v>
      </c>
      <c r="L31" s="48">
        <f t="shared" ref="L31:V31" si="4">ROUND(L30,2)</f>
        <v>35.2</v>
      </c>
      <c r="M31" s="55">
        <f t="shared" si="4"/>
        <v>2.8</v>
      </c>
      <c r="N31" s="55">
        <f t="shared" si="4"/>
        <v>2.88</v>
      </c>
      <c r="O31" s="55">
        <f t="shared" si="4"/>
        <v>0.89</v>
      </c>
      <c r="P31" s="55">
        <f t="shared" si="4"/>
        <v>5.16</v>
      </c>
      <c r="Q31" s="55">
        <f t="shared" si="4"/>
        <v>10.4</v>
      </c>
      <c r="R31" s="55">
        <f t="shared" si="4"/>
        <v>1.34</v>
      </c>
      <c r="S31" s="55">
        <f t="shared" si="4"/>
        <v>16.24</v>
      </c>
      <c r="T31" s="55">
        <f t="shared" si="4"/>
        <v>1.05</v>
      </c>
      <c r="U31" s="55">
        <f t="shared" si="4"/>
        <v>10.13</v>
      </c>
      <c r="V31" s="55">
        <f t="shared" si="4"/>
        <v>4.49</v>
      </c>
      <c r="W31" s="55">
        <v>4</v>
      </c>
      <c r="X31" s="88">
        <v>0.5</v>
      </c>
      <c r="Y31" s="88">
        <v>1</v>
      </c>
      <c r="Z31" s="88">
        <v>0.38</v>
      </c>
      <c r="AA31" s="88">
        <v>0.5</v>
      </c>
      <c r="AB31" s="67"/>
    </row>
    <row r="32" ht="15.6" spans="1:28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60</v>
      </c>
      <c r="G32" s="48">
        <v>25</v>
      </c>
      <c r="H32" s="47">
        <v>1800</v>
      </c>
      <c r="I32" s="47">
        <v>62.37</v>
      </c>
      <c r="J32" s="47">
        <v>39.5</v>
      </c>
      <c r="K32" s="47">
        <v>400</v>
      </c>
      <c r="L32" s="48">
        <v>28</v>
      </c>
      <c r="M32" s="48">
        <v>52</v>
      </c>
      <c r="N32" s="55">
        <v>82</v>
      </c>
      <c r="O32" s="55">
        <v>200</v>
      </c>
      <c r="P32" s="55">
        <v>30</v>
      </c>
      <c r="Q32" s="55">
        <v>125</v>
      </c>
      <c r="R32" s="55">
        <v>368.42</v>
      </c>
      <c r="S32" s="55">
        <v>110</v>
      </c>
      <c r="T32" s="55">
        <v>600</v>
      </c>
      <c r="U32" s="55">
        <v>253</v>
      </c>
      <c r="V32" s="55">
        <v>133</v>
      </c>
      <c r="W32" s="55">
        <v>6</v>
      </c>
      <c r="X32" s="88">
        <v>440</v>
      </c>
      <c r="Y32" s="88">
        <v>15</v>
      </c>
      <c r="Z32" s="88">
        <v>500</v>
      </c>
      <c r="AA32" s="88">
        <v>20</v>
      </c>
      <c r="AB32" s="68"/>
    </row>
    <row r="33" ht="16.35" spans="1:28">
      <c r="A33" s="49" t="s">
        <v>45</v>
      </c>
      <c r="B33" s="50"/>
      <c r="C33" s="51">
        <f>C31*C32</f>
        <v>1659</v>
      </c>
      <c r="D33" s="51">
        <f>D31*D32</f>
        <v>2080</v>
      </c>
      <c r="E33" s="51">
        <f>E31*E32</f>
        <v>340.8</v>
      </c>
      <c r="F33" s="51">
        <f>F31*F32</f>
        <v>144.6</v>
      </c>
      <c r="G33" s="51">
        <f>G31*G32</f>
        <v>152</v>
      </c>
      <c r="H33" s="51">
        <f t="shared" ref="H33:AA33" si="5">H31*H32</f>
        <v>270</v>
      </c>
      <c r="I33" s="51">
        <f t="shared" si="5"/>
        <v>357.3801</v>
      </c>
      <c r="J33" s="51">
        <f t="shared" si="5"/>
        <v>275.71</v>
      </c>
      <c r="K33" s="51">
        <f t="shared" si="5"/>
        <v>524</v>
      </c>
      <c r="L33" s="51">
        <f t="shared" si="5"/>
        <v>985.6</v>
      </c>
      <c r="M33" s="51">
        <f t="shared" si="5"/>
        <v>145.6</v>
      </c>
      <c r="N33" s="51">
        <f t="shared" si="5"/>
        <v>236.16</v>
      </c>
      <c r="O33" s="51">
        <f t="shared" si="5"/>
        <v>178</v>
      </c>
      <c r="P33" s="51">
        <f t="shared" si="5"/>
        <v>154.8</v>
      </c>
      <c r="Q33" s="51">
        <f t="shared" si="5"/>
        <v>1300</v>
      </c>
      <c r="R33" s="51">
        <f t="shared" si="5"/>
        <v>493.6828</v>
      </c>
      <c r="S33" s="51">
        <f t="shared" si="5"/>
        <v>1786.4</v>
      </c>
      <c r="T33" s="51">
        <f t="shared" si="5"/>
        <v>630</v>
      </c>
      <c r="U33" s="51">
        <f t="shared" si="5"/>
        <v>2562.89</v>
      </c>
      <c r="V33" s="51">
        <f t="shared" si="5"/>
        <v>597.17</v>
      </c>
      <c r="W33" s="51">
        <f t="shared" si="5"/>
        <v>24</v>
      </c>
      <c r="X33" s="51">
        <f t="shared" si="5"/>
        <v>220</v>
      </c>
      <c r="Y33" s="51">
        <f t="shared" si="5"/>
        <v>15</v>
      </c>
      <c r="Z33" s="51">
        <f t="shared" si="5"/>
        <v>190</v>
      </c>
      <c r="AA33" s="51">
        <f t="shared" si="5"/>
        <v>10</v>
      </c>
      <c r="AB33" s="69">
        <f>SUM(C33:AA33)</f>
        <v>15332.7929</v>
      </c>
    </row>
    <row r="34" ht="15.6" spans="1:28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>
        <f>AB33/AB2</f>
        <v>117.044220610687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26" activePane="bottomLeft" state="frozen"/>
      <selection/>
      <selection pane="bottomLeft" activeCell="C2" sqref="C2:C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0" customWidth="1"/>
    <col min="9" max="10" width="6.11111111111111" customWidth="1"/>
    <col min="11" max="11" width="7.11111111111111" customWidth="1"/>
    <col min="12" max="12" width="6.55555555555556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7" customWidth="1"/>
    <col min="19" max="20" width="6.44444444444444" customWidth="1"/>
    <col min="21" max="21" width="7.11111111111111" customWidth="1"/>
    <col min="22" max="22" width="6.33333333333333" customWidth="1"/>
    <col min="23" max="23" width="7" customWidth="1"/>
    <col min="24" max="24" width="5.33333333333333" customWidth="1"/>
    <col min="25" max="25" width="5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71"/>
      <c r="B2" s="72" t="s">
        <v>129</v>
      </c>
      <c r="C2" s="4" t="s">
        <v>2</v>
      </c>
      <c r="D2" s="4" t="s">
        <v>3</v>
      </c>
      <c r="E2" s="4" t="s">
        <v>4</v>
      </c>
      <c r="F2" s="4" t="s">
        <v>67</v>
      </c>
      <c r="G2" s="4" t="s">
        <v>122</v>
      </c>
      <c r="H2" s="73" t="s">
        <v>7</v>
      </c>
      <c r="I2" s="4" t="s">
        <v>8</v>
      </c>
      <c r="J2" s="4" t="s">
        <v>9</v>
      </c>
      <c r="K2" s="4" t="s">
        <v>94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95</v>
      </c>
      <c r="Q2" s="4" t="s">
        <v>53</v>
      </c>
      <c r="R2" s="4" t="s">
        <v>16</v>
      </c>
      <c r="S2" s="4" t="s">
        <v>52</v>
      </c>
      <c r="T2" s="4" t="s">
        <v>130</v>
      </c>
      <c r="U2" s="4" t="s">
        <v>17</v>
      </c>
      <c r="V2" s="4" t="s">
        <v>50</v>
      </c>
      <c r="W2" s="4" t="s">
        <v>96</v>
      </c>
      <c r="X2" s="4" t="s">
        <v>97</v>
      </c>
      <c r="Y2" s="4" t="s">
        <v>86</v>
      </c>
      <c r="Z2" s="89">
        <v>105</v>
      </c>
    </row>
    <row r="3" spans="1:26">
      <c r="A3" s="74"/>
      <c r="B3" s="75"/>
      <c r="C3" s="7"/>
      <c r="D3" s="7"/>
      <c r="E3" s="7"/>
      <c r="F3" s="7"/>
      <c r="G3" s="7"/>
      <c r="H3" s="7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0"/>
    </row>
    <row r="4" spans="1:26">
      <c r="A4" s="74"/>
      <c r="B4" s="75"/>
      <c r="C4" s="7"/>
      <c r="D4" s="7"/>
      <c r="E4" s="7"/>
      <c r="F4" s="7"/>
      <c r="G4" s="7"/>
      <c r="H4" s="7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0"/>
    </row>
    <row r="5" ht="12" customHeight="1" spans="1:26">
      <c r="A5" s="74"/>
      <c r="B5" s="75"/>
      <c r="C5" s="7"/>
      <c r="D5" s="7"/>
      <c r="E5" s="7"/>
      <c r="F5" s="7"/>
      <c r="G5" s="7"/>
      <c r="H5" s="7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0"/>
    </row>
    <row r="6" spans="1:26">
      <c r="A6" s="74"/>
      <c r="B6" s="75"/>
      <c r="C6" s="7"/>
      <c r="D6" s="7"/>
      <c r="E6" s="7"/>
      <c r="F6" s="7"/>
      <c r="G6" s="7"/>
      <c r="H6" s="7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0"/>
    </row>
    <row r="7" ht="28" customHeight="1" spans="1:26">
      <c r="A7" s="77"/>
      <c r="B7" s="78"/>
      <c r="C7" s="10"/>
      <c r="D7" s="10"/>
      <c r="E7" s="10"/>
      <c r="F7" s="10"/>
      <c r="G7" s="10"/>
      <c r="H7" s="7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1"/>
    </row>
    <row r="8" ht="15" customHeight="1" spans="1:26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92" t="s">
        <v>27</v>
      </c>
    </row>
    <row r="9" spans="1:26">
      <c r="A9" s="14" t="s">
        <v>28</v>
      </c>
      <c r="B9" s="15" t="s">
        <v>74</v>
      </c>
      <c r="C9" s="16">
        <v>0.145444</v>
      </c>
      <c r="D9" s="17"/>
      <c r="E9" s="17">
        <v>0.00644</v>
      </c>
      <c r="F9" s="17">
        <v>0.015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60"/>
      <c r="T9" s="60"/>
      <c r="U9" s="60"/>
      <c r="V9" s="60"/>
      <c r="W9" s="60"/>
      <c r="X9" s="60"/>
      <c r="Y9" s="60"/>
      <c r="Z9" s="61" t="s">
        <v>131</v>
      </c>
    </row>
    <row r="10" spans="1:26">
      <c r="A10" s="19"/>
      <c r="B10" s="20" t="s">
        <v>126</v>
      </c>
      <c r="C10" s="21" t="s">
        <v>132</v>
      </c>
      <c r="D10" s="22"/>
      <c r="E10" s="22">
        <v>0.0081</v>
      </c>
      <c r="F10" s="22"/>
      <c r="G10" s="22">
        <v>0.004</v>
      </c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2"/>
      <c r="T10" s="62"/>
      <c r="U10" s="62"/>
      <c r="V10" s="62"/>
      <c r="W10" s="62"/>
      <c r="X10" s="62"/>
      <c r="Y10" s="62"/>
      <c r="Z10" s="63"/>
    </row>
    <row r="11" spans="1:26">
      <c r="A11" s="19"/>
      <c r="B11" s="24" t="s">
        <v>32</v>
      </c>
      <c r="C11" s="21"/>
      <c r="D11" s="22">
        <v>0.0101</v>
      </c>
      <c r="E11" s="22"/>
      <c r="F11" s="22"/>
      <c r="G11" s="22"/>
      <c r="H11" s="23"/>
      <c r="I11" s="22">
        <v>0.0314</v>
      </c>
      <c r="J11" s="22"/>
      <c r="K11" s="22"/>
      <c r="L11" s="22"/>
      <c r="M11" s="22"/>
      <c r="N11" s="22"/>
      <c r="O11" s="22"/>
      <c r="P11" s="22"/>
      <c r="Q11" s="22"/>
      <c r="R11" s="22"/>
      <c r="S11" s="62"/>
      <c r="T11" s="62"/>
      <c r="U11" s="62"/>
      <c r="V11" s="62"/>
      <c r="W11" s="62"/>
      <c r="X11" s="62"/>
      <c r="Y11" s="62"/>
      <c r="Z11" s="63"/>
    </row>
    <row r="12" spans="1:26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2"/>
      <c r="T12" s="62"/>
      <c r="U12" s="62"/>
      <c r="V12" s="62"/>
      <c r="W12" s="62"/>
      <c r="X12" s="62"/>
      <c r="Y12" s="62"/>
      <c r="Z12" s="63"/>
    </row>
    <row r="13" ht="13.95" spans="1:26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4"/>
      <c r="T13" s="64"/>
      <c r="U13" s="64"/>
      <c r="V13" s="64"/>
      <c r="W13" s="64"/>
      <c r="X13" s="64"/>
      <c r="Y13" s="64"/>
      <c r="Z13" s="63"/>
    </row>
    <row r="14" spans="1:26">
      <c r="A14" s="14" t="s">
        <v>33</v>
      </c>
      <c r="B14" s="15" t="s">
        <v>94</v>
      </c>
      <c r="C14" s="16"/>
      <c r="D14" s="17"/>
      <c r="E14" s="17"/>
      <c r="F14" s="17"/>
      <c r="G14" s="17"/>
      <c r="H14" s="18"/>
      <c r="I14" s="17"/>
      <c r="J14" s="17"/>
      <c r="K14" s="17">
        <v>0.1838</v>
      </c>
      <c r="L14" s="17"/>
      <c r="M14" s="17"/>
      <c r="N14" s="17"/>
      <c r="O14" s="17"/>
      <c r="P14" s="17"/>
      <c r="Q14" s="17"/>
      <c r="R14" s="17"/>
      <c r="S14" s="60"/>
      <c r="T14" s="60"/>
      <c r="U14" s="60"/>
      <c r="V14" s="60"/>
      <c r="W14" s="60"/>
      <c r="X14" s="60"/>
      <c r="Y14" s="60"/>
      <c r="Z14" s="63"/>
    </row>
    <row r="15" spans="1:26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2"/>
      <c r="T15" s="62"/>
      <c r="U15" s="62"/>
      <c r="V15" s="62"/>
      <c r="W15" s="62"/>
      <c r="X15" s="62"/>
      <c r="Y15" s="62"/>
      <c r="Z15" s="63"/>
    </row>
    <row r="16" spans="1:26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2"/>
      <c r="T16" s="62"/>
      <c r="U16" s="62"/>
      <c r="V16" s="62"/>
      <c r="W16" s="62"/>
      <c r="X16" s="62"/>
      <c r="Y16" s="62"/>
      <c r="Z16" s="63"/>
    </row>
    <row r="17" ht="13.95" spans="1:26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5"/>
      <c r="T17" s="65"/>
      <c r="U17" s="65"/>
      <c r="V17" s="65"/>
      <c r="W17" s="65"/>
      <c r="X17" s="65"/>
      <c r="Y17" s="65"/>
      <c r="Z17" s="63"/>
    </row>
    <row r="18" ht="16" customHeight="1" spans="1:26">
      <c r="A18" s="35" t="s">
        <v>34</v>
      </c>
      <c r="B18" s="36" t="s">
        <v>60</v>
      </c>
      <c r="C18" s="16"/>
      <c r="D18" s="17"/>
      <c r="E18" s="17"/>
      <c r="F18" s="17"/>
      <c r="G18" s="17"/>
      <c r="H18" s="18"/>
      <c r="I18" s="17"/>
      <c r="J18" s="17"/>
      <c r="K18" s="17"/>
      <c r="L18" s="17">
        <v>0.0684</v>
      </c>
      <c r="M18" s="17">
        <v>0.0101</v>
      </c>
      <c r="N18" s="17">
        <v>0.0104</v>
      </c>
      <c r="O18" s="17">
        <v>0.002322</v>
      </c>
      <c r="P18" s="17">
        <v>0.0784</v>
      </c>
      <c r="Q18" s="17">
        <v>0.005</v>
      </c>
      <c r="R18" s="17"/>
      <c r="S18" s="60"/>
      <c r="T18" s="60">
        <v>0.0271</v>
      </c>
      <c r="U18" s="60">
        <v>0.006</v>
      </c>
      <c r="V18" s="60"/>
      <c r="W18" s="60"/>
      <c r="X18" s="60"/>
      <c r="Y18" s="60"/>
      <c r="Z18" s="63"/>
    </row>
    <row r="19" ht="15" customHeight="1" spans="1:26">
      <c r="A19" s="37"/>
      <c r="B19" s="38" t="s">
        <v>133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</v>
      </c>
      <c r="N19" s="22">
        <v>0.0195</v>
      </c>
      <c r="O19" s="22">
        <v>0.0039</v>
      </c>
      <c r="P19" s="22"/>
      <c r="Q19" s="22"/>
      <c r="R19" s="22">
        <v>0.08</v>
      </c>
      <c r="S19" s="62"/>
      <c r="T19" s="62"/>
      <c r="U19" s="62">
        <v>0.004</v>
      </c>
      <c r="V19" s="62"/>
      <c r="W19" s="62"/>
      <c r="X19" s="62">
        <v>4</v>
      </c>
      <c r="Y19" s="62"/>
      <c r="Z19" s="63"/>
    </row>
    <row r="20" spans="1:26">
      <c r="A20" s="37"/>
      <c r="B20" s="94" t="s">
        <v>90</v>
      </c>
      <c r="C20" s="21">
        <v>0.0401</v>
      </c>
      <c r="D20" s="22">
        <v>0.005</v>
      </c>
      <c r="E20" s="22"/>
      <c r="F20" s="22"/>
      <c r="G20" s="22"/>
      <c r="H20" s="23"/>
      <c r="I20" s="22"/>
      <c r="J20" s="22"/>
      <c r="K20" s="22"/>
      <c r="L20" s="22">
        <v>0.1904</v>
      </c>
      <c r="M20" s="22"/>
      <c r="N20" s="22"/>
      <c r="O20" s="22"/>
      <c r="P20" s="22"/>
      <c r="Q20" s="22"/>
      <c r="R20" s="22"/>
      <c r="S20" s="62"/>
      <c r="T20" s="62"/>
      <c r="U20" s="62"/>
      <c r="V20" s="62"/>
      <c r="W20" s="62"/>
      <c r="X20" s="62"/>
      <c r="Y20" s="62"/>
      <c r="Z20" s="63"/>
    </row>
    <row r="21" spans="1:26">
      <c r="A21" s="37"/>
      <c r="B21" s="38" t="s">
        <v>79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62">
        <v>0.018</v>
      </c>
      <c r="T21" s="62"/>
      <c r="U21" s="62"/>
      <c r="V21" s="62"/>
      <c r="W21" s="62"/>
      <c r="X21" s="62"/>
      <c r="Y21" s="62"/>
      <c r="Z21" s="63"/>
    </row>
    <row r="22" spans="1:26">
      <c r="A22" s="37"/>
      <c r="B22" s="24" t="s">
        <v>39</v>
      </c>
      <c r="C22" s="21"/>
      <c r="D22" s="22"/>
      <c r="E22" s="22"/>
      <c r="F22" s="22"/>
      <c r="G22" s="22"/>
      <c r="H22" s="23"/>
      <c r="I22" s="22"/>
      <c r="J22" s="22">
        <v>0.049</v>
      </c>
      <c r="K22" s="22"/>
      <c r="L22" s="22"/>
      <c r="M22" s="22"/>
      <c r="N22" s="22"/>
      <c r="O22" s="22"/>
      <c r="P22" s="22"/>
      <c r="Q22" s="22"/>
      <c r="R22" s="22"/>
      <c r="S22" s="62"/>
      <c r="T22" s="62"/>
      <c r="U22" s="62"/>
      <c r="V22" s="62"/>
      <c r="W22" s="62"/>
      <c r="X22" s="62"/>
      <c r="Y22" s="62"/>
      <c r="Z22" s="63"/>
    </row>
    <row r="23" ht="13.95" spans="1:26">
      <c r="A23" s="39"/>
      <c r="B23" s="40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64"/>
      <c r="T23" s="64"/>
      <c r="U23" s="64"/>
      <c r="V23" s="64"/>
      <c r="W23" s="64"/>
      <c r="X23" s="64"/>
      <c r="Y23" s="64"/>
      <c r="Z23" s="63"/>
    </row>
    <row r="24" spans="1:26">
      <c r="A24" s="35" t="s">
        <v>40</v>
      </c>
      <c r="B24" s="15" t="s">
        <v>102</v>
      </c>
      <c r="C24" s="16">
        <v>0.0145</v>
      </c>
      <c r="D24" s="17">
        <v>0.0022</v>
      </c>
      <c r="E24" s="17">
        <v>0.0103</v>
      </c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0"/>
      <c r="T24" s="60"/>
      <c r="U24" s="60"/>
      <c r="V24" s="60">
        <v>0.005</v>
      </c>
      <c r="W24" s="60">
        <v>0.0734</v>
      </c>
      <c r="X24" s="60">
        <v>6</v>
      </c>
      <c r="Y24" s="60">
        <v>7</v>
      </c>
      <c r="Z24" s="63"/>
    </row>
    <row r="25" spans="1:26">
      <c r="A25" s="37"/>
      <c r="B25" s="20" t="s">
        <v>103</v>
      </c>
      <c r="C25" s="21"/>
      <c r="D25" s="22"/>
      <c r="E25" s="22">
        <v>0.0041</v>
      </c>
      <c r="F25" s="22"/>
      <c r="G25" s="22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62"/>
      <c r="T25" s="62"/>
      <c r="U25" s="62">
        <v>0.0254</v>
      </c>
      <c r="V25" s="62"/>
      <c r="W25" s="62"/>
      <c r="X25" s="62"/>
      <c r="Y25" s="62"/>
      <c r="Z25" s="63"/>
    </row>
    <row r="26" spans="1:26">
      <c r="A26" s="37"/>
      <c r="B26" s="20" t="s">
        <v>59</v>
      </c>
      <c r="C26" s="21"/>
      <c r="D26" s="22"/>
      <c r="E26" s="22">
        <v>0.00796</v>
      </c>
      <c r="F26" s="22"/>
      <c r="G26" s="22"/>
      <c r="H26" s="23">
        <v>0.0006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2"/>
      <c r="T26" s="62"/>
      <c r="U26" s="62"/>
      <c r="V26" s="62"/>
      <c r="W26" s="62"/>
      <c r="X26" s="62"/>
      <c r="Y26" s="62"/>
      <c r="Z26" s="63"/>
    </row>
    <row r="27" ht="13.95" spans="1:26">
      <c r="A27" s="37"/>
      <c r="B27" s="20"/>
      <c r="C27" s="21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2"/>
      <c r="T27" s="62"/>
      <c r="U27" s="62"/>
      <c r="V27" s="62"/>
      <c r="W27" s="62"/>
      <c r="X27" s="62"/>
      <c r="Y27" s="62"/>
      <c r="Z27" s="66"/>
    </row>
    <row r="28" ht="13.95" spans="1:26">
      <c r="A28" s="39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4"/>
      <c r="T28" s="64"/>
      <c r="U28" s="64"/>
      <c r="V28" s="64"/>
      <c r="W28" s="64"/>
      <c r="X28" s="64"/>
      <c r="Y28" s="64"/>
      <c r="Z28" s="93"/>
    </row>
    <row r="29" ht="15.6" spans="1:26">
      <c r="A29" s="42" t="s">
        <v>42</v>
      </c>
      <c r="B29" s="43"/>
      <c r="C29" s="16">
        <f t="shared" ref="C29:R29" si="0">SUM(C9:C28)</f>
        <v>0.200044</v>
      </c>
      <c r="D29" s="17">
        <f t="shared" si="0"/>
        <v>0.0173</v>
      </c>
      <c r="E29" s="17">
        <f t="shared" si="0"/>
        <v>0.04534</v>
      </c>
      <c r="F29" s="17">
        <f t="shared" si="0"/>
        <v>0.015</v>
      </c>
      <c r="G29" s="17">
        <f t="shared" si="0"/>
        <v>0.004</v>
      </c>
      <c r="H29" s="17">
        <f t="shared" si="0"/>
        <v>0.0012</v>
      </c>
      <c r="I29" s="17">
        <f t="shared" si="0"/>
        <v>0.0314</v>
      </c>
      <c r="J29" s="17">
        <f t="shared" si="0"/>
        <v>0.049</v>
      </c>
      <c r="K29" s="17">
        <f t="shared" si="0"/>
        <v>0.1838</v>
      </c>
      <c r="L29" s="17">
        <f t="shared" si="0"/>
        <v>0.2588</v>
      </c>
      <c r="M29" s="17">
        <f t="shared" si="0"/>
        <v>0.0201</v>
      </c>
      <c r="N29" s="17">
        <f t="shared" si="0"/>
        <v>0.0299</v>
      </c>
      <c r="O29" s="17">
        <f t="shared" si="0"/>
        <v>0.006222</v>
      </c>
      <c r="P29" s="17">
        <f t="shared" si="0"/>
        <v>0.0784</v>
      </c>
      <c r="Q29" s="17">
        <f t="shared" si="0"/>
        <v>0.005</v>
      </c>
      <c r="R29" s="17">
        <f t="shared" si="0"/>
        <v>0.08</v>
      </c>
      <c r="S29" s="17">
        <f t="shared" ref="S29:Y29" si="1">SUM(S9:S28)</f>
        <v>0.018</v>
      </c>
      <c r="T29" s="17">
        <f t="shared" si="1"/>
        <v>0.0271</v>
      </c>
      <c r="U29" s="17">
        <f t="shared" si="1"/>
        <v>0.0354</v>
      </c>
      <c r="V29" s="17">
        <f t="shared" si="1"/>
        <v>0.005</v>
      </c>
      <c r="W29" s="86">
        <f t="shared" si="1"/>
        <v>0.0734</v>
      </c>
      <c r="X29" s="87">
        <v>10</v>
      </c>
      <c r="Y29" s="87">
        <v>7</v>
      </c>
      <c r="Z29" s="15"/>
    </row>
    <row r="30" ht="15.6" hidden="1" spans="1:26">
      <c r="A30" s="44" t="s">
        <v>43</v>
      </c>
      <c r="B30" s="45"/>
      <c r="C30" s="83">
        <f>105*C29</f>
        <v>21.00462</v>
      </c>
      <c r="D30" s="83">
        <f t="shared" ref="D30:W30" si="2">105*D29</f>
        <v>1.8165</v>
      </c>
      <c r="E30" s="83">
        <f t="shared" si="2"/>
        <v>4.7607</v>
      </c>
      <c r="F30" s="83">
        <f t="shared" si="2"/>
        <v>1.575</v>
      </c>
      <c r="G30" s="83">
        <f t="shared" si="2"/>
        <v>0.42</v>
      </c>
      <c r="H30" s="83">
        <f t="shared" si="2"/>
        <v>0.126</v>
      </c>
      <c r="I30" s="83">
        <f t="shared" si="2"/>
        <v>3.297</v>
      </c>
      <c r="J30" s="83">
        <f t="shared" si="2"/>
        <v>5.145</v>
      </c>
      <c r="K30" s="83">
        <f t="shared" si="2"/>
        <v>19.299</v>
      </c>
      <c r="L30" s="83">
        <f t="shared" si="2"/>
        <v>27.174</v>
      </c>
      <c r="M30" s="83">
        <f t="shared" si="2"/>
        <v>2.1105</v>
      </c>
      <c r="N30" s="83">
        <f t="shared" si="2"/>
        <v>3.1395</v>
      </c>
      <c r="O30" s="83">
        <f t="shared" si="2"/>
        <v>0.65331</v>
      </c>
      <c r="P30" s="83">
        <f t="shared" si="2"/>
        <v>8.232</v>
      </c>
      <c r="Q30" s="83">
        <f t="shared" si="2"/>
        <v>0.525</v>
      </c>
      <c r="R30" s="83">
        <f t="shared" si="2"/>
        <v>8.4</v>
      </c>
      <c r="S30" s="83">
        <f t="shared" si="2"/>
        <v>1.89</v>
      </c>
      <c r="T30" s="83">
        <f t="shared" si="2"/>
        <v>2.8455</v>
      </c>
      <c r="U30" s="83">
        <f t="shared" si="2"/>
        <v>3.717</v>
      </c>
      <c r="V30" s="83">
        <f t="shared" si="2"/>
        <v>0.525</v>
      </c>
      <c r="W30" s="83">
        <f t="shared" si="2"/>
        <v>7.707</v>
      </c>
      <c r="X30" s="83">
        <v>10</v>
      </c>
      <c r="Y30" s="83">
        <v>7</v>
      </c>
      <c r="Z30" s="20"/>
    </row>
    <row r="31" ht="15.6" spans="1:26">
      <c r="A31" s="44" t="s">
        <v>43</v>
      </c>
      <c r="B31" s="45"/>
      <c r="C31" s="46">
        <f t="shared" ref="C31:R31" si="3">ROUND(C30,2)</f>
        <v>21</v>
      </c>
      <c r="D31" s="48">
        <f t="shared" si="3"/>
        <v>1.82</v>
      </c>
      <c r="E31" s="48">
        <f t="shared" si="3"/>
        <v>4.76</v>
      </c>
      <c r="F31" s="48">
        <f t="shared" si="3"/>
        <v>1.58</v>
      </c>
      <c r="G31" s="48">
        <f t="shared" si="3"/>
        <v>0.42</v>
      </c>
      <c r="H31" s="48">
        <f t="shared" si="3"/>
        <v>0.13</v>
      </c>
      <c r="I31" s="48">
        <f t="shared" si="3"/>
        <v>3.3</v>
      </c>
      <c r="J31" s="48">
        <f t="shared" si="3"/>
        <v>5.15</v>
      </c>
      <c r="K31" s="48">
        <f t="shared" si="3"/>
        <v>19.3</v>
      </c>
      <c r="L31" s="48">
        <f t="shared" si="3"/>
        <v>27.17</v>
      </c>
      <c r="M31" s="55">
        <f t="shared" si="3"/>
        <v>2.11</v>
      </c>
      <c r="N31" s="55">
        <f t="shared" si="3"/>
        <v>3.14</v>
      </c>
      <c r="O31" s="55">
        <f t="shared" si="3"/>
        <v>0.65</v>
      </c>
      <c r="P31" s="55">
        <f t="shared" si="3"/>
        <v>8.23</v>
      </c>
      <c r="Q31" s="55">
        <f t="shared" si="3"/>
        <v>0.53</v>
      </c>
      <c r="R31" s="55">
        <f t="shared" si="3"/>
        <v>8.4</v>
      </c>
      <c r="S31" s="55">
        <f t="shared" ref="S31:Y31" si="4">ROUND(S30,2)</f>
        <v>1.89</v>
      </c>
      <c r="T31" s="55">
        <f t="shared" si="4"/>
        <v>2.85</v>
      </c>
      <c r="U31" s="55">
        <f t="shared" si="4"/>
        <v>3.72</v>
      </c>
      <c r="V31" s="55">
        <f t="shared" si="4"/>
        <v>0.53</v>
      </c>
      <c r="W31" s="55">
        <f t="shared" si="4"/>
        <v>7.71</v>
      </c>
      <c r="X31" s="88">
        <v>10</v>
      </c>
      <c r="Y31" s="88">
        <v>7</v>
      </c>
      <c r="Z31" s="20"/>
    </row>
    <row r="32" ht="15.6" spans="1:26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133</v>
      </c>
      <c r="G32" s="48">
        <v>160</v>
      </c>
      <c r="H32" s="47">
        <v>1800</v>
      </c>
      <c r="I32" s="47">
        <v>62.37</v>
      </c>
      <c r="J32" s="47">
        <v>39.5</v>
      </c>
      <c r="K32" s="48">
        <v>100</v>
      </c>
      <c r="L32" s="48">
        <v>28</v>
      </c>
      <c r="M32" s="48">
        <v>52</v>
      </c>
      <c r="N32" s="55">
        <v>82</v>
      </c>
      <c r="O32" s="55">
        <v>200</v>
      </c>
      <c r="P32" s="48">
        <v>253</v>
      </c>
      <c r="Q32" s="48">
        <v>42</v>
      </c>
      <c r="R32" s="48">
        <v>125</v>
      </c>
      <c r="S32" s="55">
        <v>250</v>
      </c>
      <c r="T32" s="55">
        <v>250.52</v>
      </c>
      <c r="U32" s="55">
        <v>368.42</v>
      </c>
      <c r="V32" s="55">
        <v>160</v>
      </c>
      <c r="W32" s="55">
        <v>319.2</v>
      </c>
      <c r="X32" s="55">
        <v>6</v>
      </c>
      <c r="Y32" s="55">
        <v>2.7</v>
      </c>
      <c r="Z32" s="68"/>
    </row>
    <row r="33" ht="16.35" spans="1:26">
      <c r="A33" s="49" t="s">
        <v>45</v>
      </c>
      <c r="B33" s="50"/>
      <c r="C33" s="51">
        <f t="shared" ref="C33:S33" si="5">C31*C32</f>
        <v>1659</v>
      </c>
      <c r="D33" s="51">
        <f t="shared" si="5"/>
        <v>1456</v>
      </c>
      <c r="E33" s="51">
        <f t="shared" si="5"/>
        <v>380.8</v>
      </c>
      <c r="F33" s="51">
        <f t="shared" si="5"/>
        <v>210.14</v>
      </c>
      <c r="G33" s="51">
        <f t="shared" si="5"/>
        <v>67.2</v>
      </c>
      <c r="H33" s="51">
        <f t="shared" si="5"/>
        <v>234</v>
      </c>
      <c r="I33" s="51">
        <f t="shared" si="5"/>
        <v>205.821</v>
      </c>
      <c r="J33" s="51">
        <f t="shared" si="5"/>
        <v>203.425</v>
      </c>
      <c r="K33" s="51">
        <f t="shared" si="5"/>
        <v>1930</v>
      </c>
      <c r="L33" s="51">
        <f t="shared" si="5"/>
        <v>760.76</v>
      </c>
      <c r="M33" s="51">
        <f t="shared" si="5"/>
        <v>109.72</v>
      </c>
      <c r="N33" s="51">
        <f t="shared" si="5"/>
        <v>257.48</v>
      </c>
      <c r="O33" s="51">
        <f t="shared" si="5"/>
        <v>130</v>
      </c>
      <c r="P33" s="51">
        <f t="shared" si="5"/>
        <v>2082.19</v>
      </c>
      <c r="Q33" s="51">
        <f t="shared" si="5"/>
        <v>22.26</v>
      </c>
      <c r="R33" s="51">
        <f t="shared" si="5"/>
        <v>1050</v>
      </c>
      <c r="S33" s="51">
        <f t="shared" si="5"/>
        <v>472.5</v>
      </c>
      <c r="T33" s="51">
        <v>714</v>
      </c>
      <c r="U33" s="51">
        <f>U31*U32</f>
        <v>1370.5224</v>
      </c>
      <c r="V33" s="51">
        <f t="shared" ref="U33:AA33" si="6">V31*V32</f>
        <v>84.8</v>
      </c>
      <c r="W33" s="51">
        <f t="shared" si="6"/>
        <v>2461.032</v>
      </c>
      <c r="X33" s="51">
        <f t="shared" si="6"/>
        <v>60</v>
      </c>
      <c r="Y33" s="51">
        <f t="shared" si="6"/>
        <v>18.9</v>
      </c>
      <c r="Z33" s="69">
        <f>SUM(C33:Y33)</f>
        <v>15940.5504</v>
      </c>
    </row>
    <row r="34" ht="15.6" spans="1:26">
      <c r="A34" s="52"/>
      <c r="B34" s="52"/>
      <c r="C34" s="84"/>
      <c r="D34" s="84"/>
      <c r="E34" s="84"/>
      <c r="F34" s="84"/>
      <c r="G34" s="84"/>
      <c r="H34" s="85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53">
        <f>Z33/Z2</f>
        <v>151.814765714286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workbookViewId="0">
      <pane ySplit="7" topLeftCell="A11" activePane="bottomLeft" state="frozen"/>
      <selection/>
      <selection pane="bottomLeft" activeCell="C44" sqref="C44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8" width="6" customWidth="1"/>
    <col min="9" max="9" width="7.22222222222222" customWidth="1"/>
    <col min="10" max="10" width="6.22222222222222" customWidth="1"/>
    <col min="11" max="11" width="6.33333333333333" customWidth="1"/>
    <col min="12" max="12" width="6.22222222222222" customWidth="1"/>
    <col min="13" max="13" width="6.66666666666667" customWidth="1"/>
    <col min="14" max="14" width="6.44444444444444" customWidth="1"/>
    <col min="15" max="15" width="6.66666666666667" customWidth="1"/>
    <col min="16" max="16" width="6.55555555555556" customWidth="1"/>
    <col min="17" max="17" width="7.22222222222222" customWidth="1"/>
    <col min="18" max="18" width="6.33333333333333" customWidth="1"/>
    <col min="19" max="19" width="6.55555555555556" customWidth="1"/>
    <col min="20" max="20" width="6.44444444444444" customWidth="1"/>
    <col min="21" max="21" width="7.55555555555556" customWidth="1"/>
    <col min="22" max="22" width="7" customWidth="1"/>
    <col min="23" max="23" width="6.66666666666667" customWidth="1"/>
    <col min="24" max="24" width="6.33333333333333" customWidth="1"/>
    <col min="25" max="26" width="6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2"/>
      <c r="B2" s="3" t="s">
        <v>134</v>
      </c>
      <c r="C2" s="4" t="s">
        <v>2</v>
      </c>
      <c r="D2" s="4" t="s">
        <v>3</v>
      </c>
      <c r="E2" s="4" t="s">
        <v>4</v>
      </c>
      <c r="F2" s="4" t="s">
        <v>122</v>
      </c>
      <c r="G2" s="4" t="s">
        <v>54</v>
      </c>
      <c r="H2" s="4" t="s">
        <v>70</v>
      </c>
      <c r="I2" s="4" t="s">
        <v>7</v>
      </c>
      <c r="J2" s="4" t="s">
        <v>8</v>
      </c>
      <c r="K2" s="4" t="s">
        <v>9</v>
      </c>
      <c r="L2" s="4" t="s">
        <v>106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20</v>
      </c>
      <c r="R2" s="4" t="s">
        <v>135</v>
      </c>
      <c r="S2" s="4" t="s">
        <v>17</v>
      </c>
      <c r="T2" s="4" t="s">
        <v>15</v>
      </c>
      <c r="U2" s="4" t="s">
        <v>18</v>
      </c>
      <c r="V2" s="4" t="s">
        <v>84</v>
      </c>
      <c r="W2" s="4" t="s">
        <v>21</v>
      </c>
      <c r="X2" s="4" t="s">
        <v>19</v>
      </c>
      <c r="Y2" s="4" t="s">
        <v>24</v>
      </c>
      <c r="Z2" s="4" t="s">
        <v>25</v>
      </c>
      <c r="AA2" s="56">
        <v>105</v>
      </c>
    </row>
    <row r="3" spans="1:27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7"/>
    </row>
    <row r="4" spans="1:27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7"/>
    </row>
    <row r="5" ht="12" customHeight="1" spans="1:27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7"/>
    </row>
    <row r="6" spans="1:27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7"/>
    </row>
    <row r="7" ht="28" customHeight="1" spans="1:27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58"/>
    </row>
    <row r="8" ht="16" customHeight="1" spans="1:27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59" t="s">
        <v>27</v>
      </c>
    </row>
    <row r="9" spans="1:27">
      <c r="A9" s="14" t="s">
        <v>28</v>
      </c>
      <c r="B9" s="15" t="s">
        <v>87</v>
      </c>
      <c r="C9" s="16">
        <v>0.15238</v>
      </c>
      <c r="D9" s="17"/>
      <c r="E9" s="17">
        <v>0.0054</v>
      </c>
      <c r="F9" s="17"/>
      <c r="G9" s="17">
        <v>0.0274</v>
      </c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0"/>
      <c r="W9" s="60"/>
      <c r="X9" s="60"/>
      <c r="Y9" s="60"/>
      <c r="Z9" s="60"/>
      <c r="AA9" s="61" t="s">
        <v>109</v>
      </c>
    </row>
    <row r="10" spans="1:27">
      <c r="A10" s="19"/>
      <c r="B10" s="20" t="s">
        <v>126</v>
      </c>
      <c r="C10" s="21"/>
      <c r="D10" s="22"/>
      <c r="E10" s="22">
        <v>0.00844</v>
      </c>
      <c r="F10" s="22">
        <v>0.0032</v>
      </c>
      <c r="G10" s="22"/>
      <c r="H10" s="22"/>
      <c r="I10" s="23">
        <v>0.00064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2"/>
      <c r="W10" s="62"/>
      <c r="X10" s="62"/>
      <c r="Y10" s="62"/>
      <c r="Z10" s="62"/>
      <c r="AA10" s="63"/>
    </row>
    <row r="11" spans="1:27">
      <c r="A11" s="19"/>
      <c r="B11" s="24" t="s">
        <v>32</v>
      </c>
      <c r="C11" s="21"/>
      <c r="D11" s="22">
        <v>0.0112</v>
      </c>
      <c r="E11" s="22"/>
      <c r="F11" s="22"/>
      <c r="G11" s="22"/>
      <c r="H11" s="22"/>
      <c r="I11" s="23"/>
      <c r="J11" s="22">
        <v>0.0354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2"/>
      <c r="W11" s="62"/>
      <c r="X11" s="62"/>
      <c r="Y11" s="62"/>
      <c r="Z11" s="62"/>
      <c r="AA11" s="63"/>
    </row>
    <row r="12" spans="1:27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2"/>
      <c r="W12" s="62"/>
      <c r="X12" s="62"/>
      <c r="Y12" s="62"/>
      <c r="Z12" s="62"/>
      <c r="AA12" s="63"/>
    </row>
    <row r="13" ht="13.95" spans="1:27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64"/>
      <c r="W13" s="64"/>
      <c r="X13" s="64"/>
      <c r="Y13" s="64"/>
      <c r="Z13" s="64"/>
      <c r="AA13" s="63"/>
    </row>
    <row r="14" spans="1:27">
      <c r="A14" s="14" t="s">
        <v>33</v>
      </c>
      <c r="B14" s="15" t="s">
        <v>18</v>
      </c>
      <c r="C14" s="16"/>
      <c r="D14" s="17"/>
      <c r="E14" s="17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0.1032</v>
      </c>
      <c r="V14" s="60"/>
      <c r="W14" s="60"/>
      <c r="X14" s="60"/>
      <c r="Y14" s="60"/>
      <c r="Z14" s="60"/>
      <c r="AA14" s="63"/>
    </row>
    <row r="15" spans="1:27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62"/>
      <c r="W15" s="62"/>
      <c r="X15" s="62"/>
      <c r="Y15" s="62"/>
      <c r="Z15" s="62"/>
      <c r="AA15" s="63"/>
    </row>
    <row r="16" spans="1:27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2"/>
      <c r="W16" s="62"/>
      <c r="X16" s="62"/>
      <c r="Y16" s="62"/>
      <c r="Z16" s="62"/>
      <c r="AA16" s="63"/>
    </row>
    <row r="17" ht="13.95" spans="1:27">
      <c r="A17" s="30"/>
      <c r="B17" s="31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65"/>
      <c r="W17" s="65"/>
      <c r="X17" s="65"/>
      <c r="Y17" s="65"/>
      <c r="Z17" s="65"/>
      <c r="AA17" s="63"/>
    </row>
    <row r="18" ht="26.4" spans="1:27">
      <c r="A18" s="35" t="s">
        <v>34</v>
      </c>
      <c r="B18" s="36" t="s">
        <v>136</v>
      </c>
      <c r="C18" s="16"/>
      <c r="D18" s="17"/>
      <c r="E18" s="17"/>
      <c r="F18" s="17"/>
      <c r="G18" s="17"/>
      <c r="H18" s="17"/>
      <c r="I18" s="18"/>
      <c r="J18" s="17"/>
      <c r="K18" s="17"/>
      <c r="L18" s="17"/>
      <c r="M18" s="17">
        <v>0.0893</v>
      </c>
      <c r="N18" s="17">
        <v>0.0102</v>
      </c>
      <c r="O18" s="17">
        <v>0.01144</v>
      </c>
      <c r="P18" s="17">
        <v>0.00234</v>
      </c>
      <c r="Q18" s="17">
        <v>0.0784</v>
      </c>
      <c r="R18" s="17">
        <v>0.02666</v>
      </c>
      <c r="S18" s="17"/>
      <c r="T18" s="17"/>
      <c r="U18" s="17"/>
      <c r="V18" s="60"/>
      <c r="W18" s="60"/>
      <c r="X18" s="60"/>
      <c r="Y18" s="60"/>
      <c r="Z18" s="60"/>
      <c r="AA18" s="63"/>
    </row>
    <row r="19" spans="1:27">
      <c r="A19" s="37"/>
      <c r="B19" s="38" t="s">
        <v>137</v>
      </c>
      <c r="C19" s="21"/>
      <c r="D19" s="22"/>
      <c r="E19" s="22"/>
      <c r="F19" s="22"/>
      <c r="G19" s="22"/>
      <c r="H19" s="22">
        <v>0.005</v>
      </c>
      <c r="I19" s="23"/>
      <c r="J19" s="22"/>
      <c r="K19" s="22"/>
      <c r="L19" s="22"/>
      <c r="M19" s="22"/>
      <c r="N19" s="22">
        <v>0.0162</v>
      </c>
      <c r="O19" s="22">
        <v>0.015</v>
      </c>
      <c r="P19" s="22">
        <v>0.0043</v>
      </c>
      <c r="Q19" s="22"/>
      <c r="R19" s="22"/>
      <c r="S19" s="22">
        <v>0.0044</v>
      </c>
      <c r="T19" s="22">
        <v>0.06</v>
      </c>
      <c r="U19" s="22"/>
      <c r="V19" s="62">
        <v>0.0313</v>
      </c>
      <c r="W19" s="62"/>
      <c r="X19" s="62"/>
      <c r="Y19" s="62"/>
      <c r="Z19" s="62"/>
      <c r="AA19" s="63"/>
    </row>
    <row r="20" spans="1:27">
      <c r="A20" s="37"/>
      <c r="B20" s="38" t="s">
        <v>138</v>
      </c>
      <c r="C20" s="21"/>
      <c r="D20" s="22">
        <v>0.0072</v>
      </c>
      <c r="E20" s="22"/>
      <c r="F20" s="22"/>
      <c r="G20" s="22"/>
      <c r="H20" s="22">
        <v>0.035</v>
      </c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2"/>
      <c r="W20" s="62"/>
      <c r="X20" s="62"/>
      <c r="Y20" s="62"/>
      <c r="Z20" s="62"/>
      <c r="AA20" s="63"/>
    </row>
    <row r="21" spans="1:27">
      <c r="A21" s="37"/>
      <c r="B21" s="94" t="s">
        <v>139</v>
      </c>
      <c r="C21" s="21"/>
      <c r="D21" s="22"/>
      <c r="E21" s="22">
        <v>0.0082</v>
      </c>
      <c r="F21" s="22"/>
      <c r="G21" s="22"/>
      <c r="H21" s="22"/>
      <c r="I21" s="23"/>
      <c r="J21" s="22"/>
      <c r="K21" s="22"/>
      <c r="L21" s="22">
        <v>0.0124</v>
      </c>
      <c r="M21" s="22"/>
      <c r="N21" s="22"/>
      <c r="O21" s="22"/>
      <c r="P21" s="22"/>
      <c r="Q21" s="22"/>
      <c r="R21" s="22"/>
      <c r="S21" s="22"/>
      <c r="T21" s="22"/>
      <c r="U21" s="22">
        <v>0.0285</v>
      </c>
      <c r="V21" s="62"/>
      <c r="W21" s="62"/>
      <c r="X21" s="62"/>
      <c r="Y21" s="62"/>
      <c r="Z21" s="62"/>
      <c r="AA21" s="63"/>
    </row>
    <row r="22" spans="1:27">
      <c r="A22" s="37"/>
      <c r="B22" s="24" t="s">
        <v>39</v>
      </c>
      <c r="C22" s="21"/>
      <c r="D22" s="22"/>
      <c r="E22" s="22"/>
      <c r="F22" s="22"/>
      <c r="G22" s="22"/>
      <c r="H22" s="22"/>
      <c r="I22" s="23"/>
      <c r="J22" s="22"/>
      <c r="K22" s="22">
        <v>0.0484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2"/>
      <c r="W22" s="62"/>
      <c r="X22" s="62"/>
      <c r="Y22" s="62"/>
      <c r="Z22" s="62"/>
      <c r="AA22" s="63"/>
    </row>
    <row r="23" ht="13.95" spans="1:27">
      <c r="A23" s="39"/>
      <c r="B23" s="40"/>
      <c r="C23" s="27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64"/>
      <c r="W23" s="64"/>
      <c r="X23" s="64"/>
      <c r="Y23" s="64"/>
      <c r="Z23" s="64"/>
      <c r="AA23" s="63"/>
    </row>
    <row r="24" spans="1:27">
      <c r="A24" s="35" t="s">
        <v>40</v>
      </c>
      <c r="B24" s="15" t="s">
        <v>41</v>
      </c>
      <c r="C24" s="16"/>
      <c r="D24" s="17">
        <v>0.00444</v>
      </c>
      <c r="E24" s="17">
        <v>0.0044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60"/>
      <c r="W24" s="60">
        <v>0.033</v>
      </c>
      <c r="X24" s="60">
        <v>0.0093</v>
      </c>
      <c r="Y24" s="60"/>
      <c r="Z24" s="60"/>
      <c r="AA24" s="63"/>
    </row>
    <row r="25" spans="1:27">
      <c r="A25" s="37"/>
      <c r="B25" s="20" t="s">
        <v>31</v>
      </c>
      <c r="C25" s="21"/>
      <c r="D25" s="22"/>
      <c r="E25" s="22">
        <v>0.00844</v>
      </c>
      <c r="F25" s="22"/>
      <c r="G25" s="22"/>
      <c r="H25" s="22"/>
      <c r="I25" s="23">
        <v>0.0006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62"/>
      <c r="W25" s="62"/>
      <c r="X25" s="62"/>
      <c r="Y25" s="62"/>
      <c r="Z25" s="62"/>
      <c r="AA25" s="63"/>
    </row>
    <row r="26" spans="1:27">
      <c r="A26" s="37"/>
      <c r="B26" s="41"/>
      <c r="C26" s="22"/>
      <c r="D26" s="22"/>
      <c r="E26" s="22"/>
      <c r="F26" s="22"/>
      <c r="G26" s="22"/>
      <c r="H26" s="22"/>
      <c r="I26" s="23"/>
      <c r="J26" s="2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65"/>
      <c r="W26" s="65"/>
      <c r="X26" s="65"/>
      <c r="Y26" s="65"/>
      <c r="Z26" s="65"/>
      <c r="AA26" s="63"/>
    </row>
    <row r="27" spans="1:27">
      <c r="A27" s="37"/>
      <c r="B27" s="41"/>
      <c r="C27" s="22"/>
      <c r="D27" s="22"/>
      <c r="E27" s="22"/>
      <c r="F27" s="22"/>
      <c r="G27" s="22"/>
      <c r="H27" s="22"/>
      <c r="I27" s="23"/>
      <c r="J27" s="2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65"/>
      <c r="W27" s="65"/>
      <c r="X27" s="65"/>
      <c r="Y27" s="65"/>
      <c r="Z27" s="65"/>
      <c r="AA27" s="63"/>
    </row>
    <row r="28" ht="13.95" spans="1:27">
      <c r="A28" s="39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64"/>
      <c r="W28" s="64"/>
      <c r="X28" s="64"/>
      <c r="Y28" s="64">
        <v>1</v>
      </c>
      <c r="Z28" s="64">
        <v>0.38</v>
      </c>
      <c r="AA28" s="66"/>
    </row>
    <row r="29" ht="15.6" spans="1:27">
      <c r="A29" s="42" t="s">
        <v>42</v>
      </c>
      <c r="B29" s="43"/>
      <c r="C29" s="16">
        <f>SUM(C9:C28)</f>
        <v>0.15238</v>
      </c>
      <c r="D29" s="17">
        <f>SUM(D9:D28)</f>
        <v>0.02284</v>
      </c>
      <c r="E29" s="17">
        <f>SUM(E9:E28)</f>
        <v>0.03488</v>
      </c>
      <c r="F29" s="17">
        <f>SUM(F9:F28)</f>
        <v>0.0032</v>
      </c>
      <c r="G29" s="17">
        <f>SUM(G9:G28)</f>
        <v>0.0274</v>
      </c>
      <c r="H29" s="17">
        <f t="shared" ref="H29:X29" si="0">SUM(H9:H28)</f>
        <v>0.04</v>
      </c>
      <c r="I29" s="18">
        <f t="shared" si="0"/>
        <v>0.00124</v>
      </c>
      <c r="J29" s="17">
        <f t="shared" si="0"/>
        <v>0.0354</v>
      </c>
      <c r="K29" s="17">
        <f t="shared" si="0"/>
        <v>0.0484</v>
      </c>
      <c r="L29" s="17">
        <f t="shared" si="0"/>
        <v>0.0124</v>
      </c>
      <c r="M29" s="17">
        <f t="shared" si="0"/>
        <v>0.0893</v>
      </c>
      <c r="N29" s="17">
        <f t="shared" si="0"/>
        <v>0.0264</v>
      </c>
      <c r="O29" s="17">
        <f t="shared" si="0"/>
        <v>0.02644</v>
      </c>
      <c r="P29" s="17">
        <f t="shared" si="0"/>
        <v>0.00664</v>
      </c>
      <c r="Q29" s="17">
        <f t="shared" si="0"/>
        <v>0.0784</v>
      </c>
      <c r="R29" s="17">
        <f t="shared" si="0"/>
        <v>0.02666</v>
      </c>
      <c r="S29" s="17">
        <f t="shared" si="0"/>
        <v>0.0044</v>
      </c>
      <c r="T29" s="17">
        <f t="shared" si="0"/>
        <v>0.06</v>
      </c>
      <c r="U29" s="17">
        <f t="shared" si="0"/>
        <v>0.1317</v>
      </c>
      <c r="V29" s="17">
        <f t="shared" si="0"/>
        <v>0.0313</v>
      </c>
      <c r="W29" s="17">
        <f t="shared" si="0"/>
        <v>0.033</v>
      </c>
      <c r="X29" s="17">
        <f t="shared" si="0"/>
        <v>0.0093</v>
      </c>
      <c r="Y29" s="17">
        <v>1</v>
      </c>
      <c r="Z29" s="17">
        <v>0.38</v>
      </c>
      <c r="AA29" s="15"/>
    </row>
    <row r="30" ht="15.6" hidden="1" spans="1:27">
      <c r="A30" s="44" t="s">
        <v>43</v>
      </c>
      <c r="B30" s="45"/>
      <c r="C30" s="21">
        <f>105*C29</f>
        <v>15.9999</v>
      </c>
      <c r="D30" s="21">
        <f t="shared" ref="D30:Z30" si="1">105*D29</f>
        <v>2.3982</v>
      </c>
      <c r="E30" s="21">
        <f t="shared" si="1"/>
        <v>3.6624</v>
      </c>
      <c r="F30" s="21">
        <f t="shared" si="1"/>
        <v>0.336</v>
      </c>
      <c r="G30" s="21">
        <f t="shared" si="1"/>
        <v>2.877</v>
      </c>
      <c r="H30" s="21">
        <f t="shared" si="1"/>
        <v>4.2</v>
      </c>
      <c r="I30" s="21">
        <f t="shared" si="1"/>
        <v>0.1302</v>
      </c>
      <c r="J30" s="21">
        <f t="shared" si="1"/>
        <v>3.717</v>
      </c>
      <c r="K30" s="21">
        <f t="shared" si="1"/>
        <v>5.082</v>
      </c>
      <c r="L30" s="21">
        <f t="shared" si="1"/>
        <v>1.302</v>
      </c>
      <c r="M30" s="21">
        <f t="shared" si="1"/>
        <v>9.3765</v>
      </c>
      <c r="N30" s="21">
        <f t="shared" si="1"/>
        <v>2.772</v>
      </c>
      <c r="O30" s="21">
        <f t="shared" si="1"/>
        <v>2.7762</v>
      </c>
      <c r="P30" s="21">
        <f t="shared" si="1"/>
        <v>0.6972</v>
      </c>
      <c r="Q30" s="21">
        <f t="shared" si="1"/>
        <v>8.232</v>
      </c>
      <c r="R30" s="21">
        <f t="shared" si="1"/>
        <v>2.7993</v>
      </c>
      <c r="S30" s="21">
        <f t="shared" si="1"/>
        <v>0.462</v>
      </c>
      <c r="T30" s="21">
        <f t="shared" si="1"/>
        <v>6.3</v>
      </c>
      <c r="U30" s="21">
        <f t="shared" si="1"/>
        <v>13.8285</v>
      </c>
      <c r="V30" s="21">
        <f t="shared" si="1"/>
        <v>3.2865</v>
      </c>
      <c r="W30" s="21">
        <f t="shared" si="1"/>
        <v>3.465</v>
      </c>
      <c r="X30" s="21">
        <f t="shared" si="1"/>
        <v>0.9765</v>
      </c>
      <c r="Y30" s="21">
        <v>1</v>
      </c>
      <c r="Z30" s="21">
        <v>0.38</v>
      </c>
      <c r="AA30" s="67"/>
    </row>
    <row r="31" ht="15.6" spans="1:27">
      <c r="A31" s="44" t="s">
        <v>43</v>
      </c>
      <c r="B31" s="45"/>
      <c r="C31" s="46">
        <f t="shared" ref="C31:H31" si="2">ROUND(C30,2)</f>
        <v>16</v>
      </c>
      <c r="D31" s="48">
        <f t="shared" si="2"/>
        <v>2.4</v>
      </c>
      <c r="E31" s="48">
        <f t="shared" si="2"/>
        <v>3.66</v>
      </c>
      <c r="F31" s="48">
        <f t="shared" si="2"/>
        <v>0.34</v>
      </c>
      <c r="G31" s="48">
        <f t="shared" si="2"/>
        <v>2.88</v>
      </c>
      <c r="H31" s="48">
        <f t="shared" si="2"/>
        <v>4.2</v>
      </c>
      <c r="I31" s="48">
        <f t="shared" ref="H31:X31" si="3">ROUND(I30,2)</f>
        <v>0.13</v>
      </c>
      <c r="J31" s="48">
        <f t="shared" si="3"/>
        <v>3.72</v>
      </c>
      <c r="K31" s="48">
        <f t="shared" si="3"/>
        <v>5.08</v>
      </c>
      <c r="L31" s="48">
        <f t="shared" si="3"/>
        <v>1.3</v>
      </c>
      <c r="M31" s="48">
        <f t="shared" si="3"/>
        <v>9.38</v>
      </c>
      <c r="N31" s="55">
        <f t="shared" si="3"/>
        <v>2.77</v>
      </c>
      <c r="O31" s="55">
        <f t="shared" si="3"/>
        <v>2.78</v>
      </c>
      <c r="P31" s="55">
        <f t="shared" si="3"/>
        <v>0.7</v>
      </c>
      <c r="Q31" s="55">
        <f t="shared" si="3"/>
        <v>8.23</v>
      </c>
      <c r="R31" s="55">
        <f t="shared" si="3"/>
        <v>2.8</v>
      </c>
      <c r="S31" s="55">
        <f t="shared" si="3"/>
        <v>0.46</v>
      </c>
      <c r="T31" s="55">
        <f t="shared" si="3"/>
        <v>6.3</v>
      </c>
      <c r="U31" s="55">
        <f t="shared" si="3"/>
        <v>13.83</v>
      </c>
      <c r="V31" s="55">
        <f t="shared" si="3"/>
        <v>3.29</v>
      </c>
      <c r="W31" s="55">
        <f t="shared" si="3"/>
        <v>3.47</v>
      </c>
      <c r="X31" s="55">
        <f t="shared" si="3"/>
        <v>0.98</v>
      </c>
      <c r="Y31" s="55">
        <v>1</v>
      </c>
      <c r="Z31" s="55">
        <v>0.38</v>
      </c>
      <c r="AA31" s="67"/>
    </row>
    <row r="32" ht="15.6" spans="1:27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160</v>
      </c>
      <c r="G32" s="48">
        <v>125</v>
      </c>
      <c r="H32" s="48">
        <v>105</v>
      </c>
      <c r="I32" s="47">
        <v>1800</v>
      </c>
      <c r="J32" s="47">
        <v>62.37</v>
      </c>
      <c r="K32" s="47">
        <v>39.5</v>
      </c>
      <c r="L32" s="48">
        <v>400</v>
      </c>
      <c r="M32" s="48">
        <v>28</v>
      </c>
      <c r="N32" s="48">
        <v>52</v>
      </c>
      <c r="O32" s="55">
        <v>82</v>
      </c>
      <c r="P32" s="55">
        <v>200</v>
      </c>
      <c r="Q32" s="55">
        <v>253</v>
      </c>
      <c r="R32" s="55">
        <v>200</v>
      </c>
      <c r="S32" s="55">
        <v>368.42</v>
      </c>
      <c r="T32" s="55">
        <v>30</v>
      </c>
      <c r="U32" s="55">
        <v>110</v>
      </c>
      <c r="V32" s="48">
        <v>325</v>
      </c>
      <c r="W32" s="48">
        <v>133</v>
      </c>
      <c r="X32" s="48">
        <v>600</v>
      </c>
      <c r="Y32" s="48">
        <v>15</v>
      </c>
      <c r="Z32" s="48">
        <v>500</v>
      </c>
      <c r="AA32" s="68"/>
    </row>
    <row r="33" ht="16.35" spans="1:27">
      <c r="A33" s="49" t="s">
        <v>45</v>
      </c>
      <c r="B33" s="50"/>
      <c r="C33" s="51">
        <f>C31*C32</f>
        <v>1264</v>
      </c>
      <c r="D33" s="51">
        <f>D31*D32</f>
        <v>1920</v>
      </c>
      <c r="E33" s="51">
        <f>E31*E32</f>
        <v>292.8</v>
      </c>
      <c r="F33" s="51">
        <f>F31*F32</f>
        <v>54.4</v>
      </c>
      <c r="G33" s="51">
        <f>G31*G32</f>
        <v>360</v>
      </c>
      <c r="H33" s="51">
        <f t="shared" ref="H33:Z33" si="4">H31*H32</f>
        <v>441</v>
      </c>
      <c r="I33" s="51">
        <f t="shared" si="4"/>
        <v>234</v>
      </c>
      <c r="J33" s="51">
        <f t="shared" si="4"/>
        <v>232.0164</v>
      </c>
      <c r="K33" s="51">
        <f t="shared" si="4"/>
        <v>200.66</v>
      </c>
      <c r="L33" s="51">
        <f t="shared" si="4"/>
        <v>520</v>
      </c>
      <c r="M33" s="51">
        <f t="shared" si="4"/>
        <v>262.64</v>
      </c>
      <c r="N33" s="51">
        <f t="shared" si="4"/>
        <v>144.04</v>
      </c>
      <c r="O33" s="51">
        <f t="shared" si="4"/>
        <v>227.96</v>
      </c>
      <c r="P33" s="51">
        <f t="shared" si="4"/>
        <v>140</v>
      </c>
      <c r="Q33" s="51">
        <f t="shared" si="4"/>
        <v>2082.19</v>
      </c>
      <c r="R33" s="51">
        <f t="shared" si="4"/>
        <v>560</v>
      </c>
      <c r="S33" s="51">
        <f t="shared" si="4"/>
        <v>169.4732</v>
      </c>
      <c r="T33" s="51">
        <f t="shared" si="4"/>
        <v>189</v>
      </c>
      <c r="U33" s="51">
        <f t="shared" si="4"/>
        <v>1521.3</v>
      </c>
      <c r="V33" s="51">
        <f t="shared" si="4"/>
        <v>1069.25</v>
      </c>
      <c r="W33" s="51">
        <f t="shared" si="4"/>
        <v>461.51</v>
      </c>
      <c r="X33" s="51">
        <f t="shared" si="4"/>
        <v>588</v>
      </c>
      <c r="Y33" s="51">
        <f t="shared" si="4"/>
        <v>15</v>
      </c>
      <c r="Z33" s="51">
        <f t="shared" si="4"/>
        <v>190</v>
      </c>
      <c r="AA33" s="69">
        <f>SUM(C33:Z33)</f>
        <v>13139.2396</v>
      </c>
    </row>
    <row r="34" ht="15.6" spans="1:27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>
        <f>AA33/AA2</f>
        <v>125.135615238095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V37"/>
  <sheetViews>
    <sheetView workbookViewId="0">
      <pane ySplit="7" topLeftCell="A17" activePane="bottomLeft" state="frozen"/>
      <selection/>
      <selection pane="bottomLeft" activeCell="B42" sqref="B41:B42"/>
    </sheetView>
  </sheetViews>
  <sheetFormatPr defaultColWidth="11.537037037037" defaultRowHeight="13.2"/>
  <cols>
    <col min="1" max="1" width="6.33333333333333" customWidth="1"/>
    <col min="2" max="2" width="32.5555555555556" customWidth="1"/>
    <col min="3" max="3" width="7.33333333333333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6.33333333333333" customWidth="1"/>
    <col min="13" max="13" width="6" customWidth="1"/>
    <col min="14" max="14" width="6.11111111111111" customWidth="1"/>
    <col min="15" max="15" width="6.55555555555556" customWidth="1"/>
    <col min="16" max="16" width="7.11111111111111" customWidth="1"/>
    <col min="17" max="17" width="6.66666666666667" customWidth="1"/>
    <col min="18" max="18" width="7.44444444444444" customWidth="1"/>
    <col min="19" max="19" width="6.66666666666667" customWidth="1"/>
    <col min="20" max="20" width="7.33333333333333" customWidth="1"/>
    <col min="21" max="21" width="7.11111111111111" customWidth="1"/>
    <col min="22" max="22" width="8.22222222222222" customWidth="1"/>
  </cols>
  <sheetData>
    <row r="1" s="1" customFormat="1" ht="22" customHeight="1" spans="1:1">
      <c r="A1" s="1" t="s">
        <v>0</v>
      </c>
    </row>
    <row r="2" customHeight="1" spans="1:22">
      <c r="A2" s="2"/>
      <c r="B2" s="3" t="s">
        <v>140</v>
      </c>
      <c r="C2" s="4" t="s">
        <v>2</v>
      </c>
      <c r="D2" s="4" t="s">
        <v>3</v>
      </c>
      <c r="E2" s="4" t="s">
        <v>4</v>
      </c>
      <c r="F2" s="4" t="s">
        <v>105</v>
      </c>
      <c r="G2" s="4" t="s">
        <v>71</v>
      </c>
      <c r="H2" s="4" t="s">
        <v>7</v>
      </c>
      <c r="I2" s="4" t="s">
        <v>8</v>
      </c>
      <c r="J2" s="4" t="s">
        <v>9</v>
      </c>
      <c r="K2" s="4" t="s">
        <v>52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83</v>
      </c>
      <c r="Q2" s="4" t="s">
        <v>17</v>
      </c>
      <c r="R2" s="4" t="s">
        <v>141</v>
      </c>
      <c r="S2" s="4" t="s">
        <v>16</v>
      </c>
      <c r="T2" s="4" t="s">
        <v>18</v>
      </c>
      <c r="U2" s="4" t="s">
        <v>22</v>
      </c>
      <c r="V2" s="56">
        <v>99</v>
      </c>
    </row>
    <row r="3" spans="1:2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7"/>
    </row>
    <row r="4" spans="1:22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7"/>
    </row>
    <row r="5" ht="12" customHeight="1" spans="1:22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/>
    </row>
    <row r="6" spans="1:2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</row>
    <row r="7" ht="28" customHeight="1" spans="1:22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8"/>
    </row>
    <row r="8" ht="16" customHeight="1" spans="1:22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59" t="s">
        <v>27</v>
      </c>
    </row>
    <row r="9" spans="1:22">
      <c r="A9" s="14" t="s">
        <v>28</v>
      </c>
      <c r="B9" s="15" t="s">
        <v>108</v>
      </c>
      <c r="C9" s="16">
        <v>0.1493</v>
      </c>
      <c r="D9" s="17"/>
      <c r="E9" s="17">
        <v>0.00633</v>
      </c>
      <c r="F9" s="17">
        <v>0.02133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0"/>
      <c r="V9" s="61" t="s">
        <v>142</v>
      </c>
    </row>
    <row r="10" spans="1:22">
      <c r="A10" s="19"/>
      <c r="B10" s="20" t="s">
        <v>31</v>
      </c>
      <c r="C10" s="21"/>
      <c r="D10" s="22"/>
      <c r="E10" s="22">
        <v>0.0081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2"/>
      <c r="V10" s="63"/>
    </row>
    <row r="11" spans="1:22">
      <c r="A11" s="19"/>
      <c r="B11" s="24" t="s">
        <v>32</v>
      </c>
      <c r="C11" s="21"/>
      <c r="D11" s="22">
        <v>0.0108</v>
      </c>
      <c r="E11" s="22"/>
      <c r="F11" s="22"/>
      <c r="G11" s="22"/>
      <c r="H11" s="23"/>
      <c r="I11" s="22">
        <v>0.03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2"/>
      <c r="V11" s="63"/>
    </row>
    <row r="12" spans="1:22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2"/>
      <c r="V12" s="63"/>
    </row>
    <row r="13" ht="13.95" spans="1:22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3"/>
    </row>
    <row r="14" spans="1:22">
      <c r="A14" s="14" t="s">
        <v>33</v>
      </c>
      <c r="B14" s="15" t="s">
        <v>18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0.121</v>
      </c>
      <c r="U14" s="60"/>
      <c r="V14" s="63"/>
    </row>
    <row r="15" spans="1:22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2"/>
      <c r="V15" s="63"/>
    </row>
    <row r="16" spans="1:22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2"/>
      <c r="V16" s="63"/>
    </row>
    <row r="17" ht="13.95" spans="1:22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3"/>
    </row>
    <row r="18" ht="15" customHeight="1" spans="1:22">
      <c r="A18" s="35" t="s">
        <v>34</v>
      </c>
      <c r="B18" s="36" t="s">
        <v>110</v>
      </c>
      <c r="C18" s="16"/>
      <c r="D18" s="17"/>
      <c r="E18" s="17"/>
      <c r="F18" s="17"/>
      <c r="G18" s="17"/>
      <c r="H18" s="18"/>
      <c r="I18" s="17"/>
      <c r="J18" s="17"/>
      <c r="K18" s="17"/>
      <c r="L18" s="17">
        <v>0.0808</v>
      </c>
      <c r="M18" s="17">
        <v>0.011</v>
      </c>
      <c r="N18" s="17">
        <v>0.015</v>
      </c>
      <c r="O18" s="17">
        <v>0.00244</v>
      </c>
      <c r="P18" s="17"/>
      <c r="Q18" s="17">
        <v>0.0062</v>
      </c>
      <c r="R18" s="17">
        <v>0.0354</v>
      </c>
      <c r="S18" s="17">
        <v>0.0399</v>
      </c>
      <c r="T18" s="17"/>
      <c r="U18" s="60"/>
      <c r="V18" s="63"/>
    </row>
    <row r="19" spans="1:22">
      <c r="A19" s="37"/>
      <c r="B19" s="38" t="s">
        <v>61</v>
      </c>
      <c r="C19" s="21"/>
      <c r="D19" s="22"/>
      <c r="E19" s="22"/>
      <c r="F19" s="22"/>
      <c r="G19" s="22">
        <v>0.003</v>
      </c>
      <c r="H19" s="23"/>
      <c r="I19" s="22"/>
      <c r="J19" s="22"/>
      <c r="K19" s="22"/>
      <c r="L19" s="22"/>
      <c r="M19" s="22">
        <v>0.011</v>
      </c>
      <c r="N19" s="22">
        <v>0.01</v>
      </c>
      <c r="O19" s="22">
        <v>0.0033</v>
      </c>
      <c r="P19" s="22">
        <v>0.0787</v>
      </c>
      <c r="Q19" s="22">
        <v>0.004</v>
      </c>
      <c r="R19" s="22"/>
      <c r="S19" s="22"/>
      <c r="T19" s="22"/>
      <c r="U19" s="62"/>
      <c r="V19" s="63"/>
    </row>
    <row r="20" spans="1:22">
      <c r="A20" s="37"/>
      <c r="B20" s="38" t="s">
        <v>37</v>
      </c>
      <c r="C20" s="21">
        <v>0.0404</v>
      </c>
      <c r="D20" s="22">
        <v>0.00513</v>
      </c>
      <c r="E20" s="22"/>
      <c r="F20" s="22"/>
      <c r="G20" s="22"/>
      <c r="H20" s="23"/>
      <c r="I20" s="22"/>
      <c r="J20" s="22"/>
      <c r="K20" s="22"/>
      <c r="L20" s="22">
        <v>0.1818</v>
      </c>
      <c r="M20" s="22"/>
      <c r="N20" s="22"/>
      <c r="O20" s="22"/>
      <c r="P20" s="22"/>
      <c r="Q20" s="22"/>
      <c r="R20" s="22"/>
      <c r="S20" s="22"/>
      <c r="T20" s="22"/>
      <c r="U20" s="62"/>
      <c r="V20" s="63"/>
    </row>
    <row r="21" spans="1:22">
      <c r="A21" s="37"/>
      <c r="B21" s="38" t="s">
        <v>63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>
        <v>0.0184</v>
      </c>
      <c r="L21" s="22"/>
      <c r="M21" s="22"/>
      <c r="N21" s="22"/>
      <c r="O21" s="22"/>
      <c r="P21" s="22"/>
      <c r="Q21" s="22"/>
      <c r="R21" s="22"/>
      <c r="S21" s="22"/>
      <c r="T21" s="22"/>
      <c r="U21" s="62"/>
      <c r="V21" s="63"/>
    </row>
    <row r="22" spans="1:22">
      <c r="A22" s="37"/>
      <c r="B22" s="24" t="s">
        <v>39</v>
      </c>
      <c r="C22" s="21"/>
      <c r="D22" s="22"/>
      <c r="E22" s="22"/>
      <c r="F22" s="22"/>
      <c r="G22" s="22"/>
      <c r="H22" s="23"/>
      <c r="I22" s="22"/>
      <c r="J22" s="22">
        <v>0.049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62"/>
      <c r="V22" s="63"/>
    </row>
    <row r="23" ht="13.95" spans="1:22">
      <c r="A23" s="39"/>
      <c r="B23" s="40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4"/>
      <c r="V23" s="63"/>
    </row>
    <row r="24" spans="1:22">
      <c r="A24" s="35" t="s">
        <v>40</v>
      </c>
      <c r="B24" s="15" t="s">
        <v>64</v>
      </c>
      <c r="C24" s="16">
        <v>0.0325</v>
      </c>
      <c r="D24" s="17">
        <v>0.00233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0">
        <v>150</v>
      </c>
      <c r="V24" s="63"/>
    </row>
    <row r="25" spans="1:22">
      <c r="A25" s="37"/>
      <c r="B25" s="20" t="s">
        <v>31</v>
      </c>
      <c r="C25" s="21"/>
      <c r="D25" s="22"/>
      <c r="E25" s="22">
        <v>0.008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2"/>
      <c r="V25" s="63"/>
    </row>
    <row r="26" spans="1:22">
      <c r="A26" s="37"/>
      <c r="B26" s="138" t="s">
        <v>39</v>
      </c>
      <c r="C26" s="139"/>
      <c r="D26" s="140"/>
      <c r="E26" s="140"/>
      <c r="F26" s="140"/>
      <c r="G26" s="140"/>
      <c r="H26" s="141"/>
      <c r="I26" s="33"/>
      <c r="J26" s="33">
        <v>0.0123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65"/>
      <c r="V26" s="63"/>
    </row>
    <row r="27" spans="1:22">
      <c r="A27" s="37"/>
      <c r="B27" s="138"/>
      <c r="C27" s="139"/>
      <c r="D27" s="140"/>
      <c r="E27" s="140"/>
      <c r="F27" s="140"/>
      <c r="G27" s="140"/>
      <c r="H27" s="1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65"/>
      <c r="V27" s="63"/>
    </row>
    <row r="28" ht="13.95" spans="1:22">
      <c r="A28" s="39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4"/>
      <c r="V28" s="66"/>
    </row>
    <row r="29" ht="15.6" spans="1:22">
      <c r="A29" s="42" t="s">
        <v>42</v>
      </c>
      <c r="B29" s="43"/>
      <c r="C29" s="16">
        <f>SUM(C9:C28)</f>
        <v>0.2222</v>
      </c>
      <c r="D29" s="17">
        <f>SUM(D9:D28)</f>
        <v>0.01826</v>
      </c>
      <c r="E29" s="17">
        <f>SUM(E9:E28)</f>
        <v>0.03087</v>
      </c>
      <c r="F29" s="17">
        <f t="shared" ref="F29:T29" si="0">SUM(F9:F28)</f>
        <v>0.02133</v>
      </c>
      <c r="G29" s="17">
        <f t="shared" si="0"/>
        <v>0.003</v>
      </c>
      <c r="H29" s="18">
        <f t="shared" si="0"/>
        <v>0.0012</v>
      </c>
      <c r="I29" s="17">
        <f t="shared" si="0"/>
        <v>0.03</v>
      </c>
      <c r="J29" s="17">
        <f t="shared" si="0"/>
        <v>0.0613</v>
      </c>
      <c r="K29" s="17">
        <f t="shared" si="0"/>
        <v>0.0184</v>
      </c>
      <c r="L29" s="17">
        <f t="shared" si="0"/>
        <v>0.2626</v>
      </c>
      <c r="M29" s="17">
        <f t="shared" si="0"/>
        <v>0.022</v>
      </c>
      <c r="N29" s="17">
        <f t="shared" si="0"/>
        <v>0.025</v>
      </c>
      <c r="O29" s="17">
        <f t="shared" si="0"/>
        <v>0.00574</v>
      </c>
      <c r="P29" s="17">
        <f t="shared" si="0"/>
        <v>0.0787</v>
      </c>
      <c r="Q29" s="17">
        <f t="shared" si="0"/>
        <v>0.0102</v>
      </c>
      <c r="R29" s="17">
        <f t="shared" si="0"/>
        <v>0.0354</v>
      </c>
      <c r="S29" s="17">
        <f t="shared" si="0"/>
        <v>0.0399</v>
      </c>
      <c r="T29" s="17">
        <f t="shared" si="0"/>
        <v>0.121</v>
      </c>
      <c r="U29" s="17">
        <v>150</v>
      </c>
      <c r="V29" s="15"/>
    </row>
    <row r="30" ht="15.6" hidden="1" spans="1:22">
      <c r="A30" s="44" t="s">
        <v>43</v>
      </c>
      <c r="B30" s="45"/>
      <c r="C30" s="21">
        <f>99*C29</f>
        <v>21.9978</v>
      </c>
      <c r="D30" s="21">
        <f>99*D29</f>
        <v>1.80774</v>
      </c>
      <c r="E30" s="21">
        <f>99*E29</f>
        <v>3.05613</v>
      </c>
      <c r="F30" s="21">
        <f t="shared" ref="F30:U30" si="1">99*F29</f>
        <v>2.11167</v>
      </c>
      <c r="G30" s="21">
        <f t="shared" si="1"/>
        <v>0.297</v>
      </c>
      <c r="H30" s="21">
        <f t="shared" si="1"/>
        <v>0.1188</v>
      </c>
      <c r="I30" s="21">
        <f t="shared" si="1"/>
        <v>2.97</v>
      </c>
      <c r="J30" s="21">
        <f t="shared" si="1"/>
        <v>6.0687</v>
      </c>
      <c r="K30" s="21">
        <f t="shared" si="1"/>
        <v>1.8216</v>
      </c>
      <c r="L30" s="21">
        <f t="shared" si="1"/>
        <v>25.9974</v>
      </c>
      <c r="M30" s="21">
        <f t="shared" si="1"/>
        <v>2.178</v>
      </c>
      <c r="N30" s="21">
        <f t="shared" si="1"/>
        <v>2.475</v>
      </c>
      <c r="O30" s="21">
        <f t="shared" si="1"/>
        <v>0.56826</v>
      </c>
      <c r="P30" s="21">
        <f t="shared" si="1"/>
        <v>7.7913</v>
      </c>
      <c r="Q30" s="21">
        <f t="shared" si="1"/>
        <v>1.0098</v>
      </c>
      <c r="R30" s="21">
        <f t="shared" si="1"/>
        <v>3.5046</v>
      </c>
      <c r="S30" s="21">
        <f t="shared" si="1"/>
        <v>3.9501</v>
      </c>
      <c r="T30" s="21">
        <f t="shared" si="1"/>
        <v>11.979</v>
      </c>
      <c r="U30" s="21">
        <v>150</v>
      </c>
      <c r="V30" s="67"/>
    </row>
    <row r="31" ht="15.6" spans="1:22">
      <c r="A31" s="44" t="s">
        <v>43</v>
      </c>
      <c r="B31" s="45"/>
      <c r="C31" s="46">
        <f>ROUND(C30,2)</f>
        <v>22</v>
      </c>
      <c r="D31" s="46">
        <f>ROUND(D30,2)</f>
        <v>1.81</v>
      </c>
      <c r="E31" s="46">
        <f>ROUND(E30,2)</f>
        <v>3.06</v>
      </c>
      <c r="F31" s="46">
        <f t="shared" ref="F31:T31" si="2">ROUND(F30,2)</f>
        <v>2.11</v>
      </c>
      <c r="G31" s="46">
        <f t="shared" si="2"/>
        <v>0.3</v>
      </c>
      <c r="H31" s="46">
        <f t="shared" si="2"/>
        <v>0.12</v>
      </c>
      <c r="I31" s="46">
        <f t="shared" si="2"/>
        <v>2.97</v>
      </c>
      <c r="J31" s="46">
        <f t="shared" si="2"/>
        <v>6.07</v>
      </c>
      <c r="K31" s="46">
        <f t="shared" si="2"/>
        <v>1.82</v>
      </c>
      <c r="L31" s="46">
        <f t="shared" si="2"/>
        <v>26</v>
      </c>
      <c r="M31" s="46">
        <f t="shared" si="2"/>
        <v>2.18</v>
      </c>
      <c r="N31" s="46">
        <f t="shared" si="2"/>
        <v>2.48</v>
      </c>
      <c r="O31" s="46">
        <f t="shared" si="2"/>
        <v>0.57</v>
      </c>
      <c r="P31" s="46">
        <f t="shared" si="2"/>
        <v>7.79</v>
      </c>
      <c r="Q31" s="46">
        <f t="shared" si="2"/>
        <v>1.01</v>
      </c>
      <c r="R31" s="46">
        <f t="shared" si="2"/>
        <v>3.5</v>
      </c>
      <c r="S31" s="46">
        <f t="shared" si="2"/>
        <v>3.95</v>
      </c>
      <c r="T31" s="46">
        <f t="shared" si="2"/>
        <v>11.98</v>
      </c>
      <c r="U31" s="46">
        <v>150</v>
      </c>
      <c r="V31" s="67"/>
    </row>
    <row r="32" ht="15.6" spans="1:22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185</v>
      </c>
      <c r="G32" s="48">
        <v>85</v>
      </c>
      <c r="H32" s="47">
        <v>1800</v>
      </c>
      <c r="I32" s="47">
        <v>62.37</v>
      </c>
      <c r="J32" s="47">
        <v>39.5</v>
      </c>
      <c r="K32" s="48">
        <v>250</v>
      </c>
      <c r="L32" s="48">
        <v>28</v>
      </c>
      <c r="M32" s="48">
        <v>52</v>
      </c>
      <c r="N32" s="55">
        <v>82</v>
      </c>
      <c r="O32" s="55">
        <v>200</v>
      </c>
      <c r="P32" s="55">
        <v>253</v>
      </c>
      <c r="Q32" s="55">
        <v>368.42</v>
      </c>
      <c r="R32" s="55">
        <v>290</v>
      </c>
      <c r="S32" s="55">
        <v>125</v>
      </c>
      <c r="T32" s="55">
        <v>110</v>
      </c>
      <c r="U32" s="55">
        <v>6</v>
      </c>
      <c r="V32" s="68"/>
    </row>
    <row r="33" ht="16.35" spans="1:22">
      <c r="A33" s="49" t="s">
        <v>45</v>
      </c>
      <c r="B33" s="50"/>
      <c r="C33" s="51">
        <f>C31*C32</f>
        <v>1738</v>
      </c>
      <c r="D33" s="51">
        <f>D31*D32</f>
        <v>1448</v>
      </c>
      <c r="E33" s="51">
        <f>E31*E32</f>
        <v>244.8</v>
      </c>
      <c r="F33" s="51">
        <f t="shared" ref="F33:U33" si="3">F31*F32</f>
        <v>390.35</v>
      </c>
      <c r="G33" s="51">
        <f t="shared" si="3"/>
        <v>25.5</v>
      </c>
      <c r="H33" s="51">
        <f t="shared" si="3"/>
        <v>216</v>
      </c>
      <c r="I33" s="51">
        <f t="shared" si="3"/>
        <v>185.2389</v>
      </c>
      <c r="J33" s="51">
        <f t="shared" si="3"/>
        <v>239.765</v>
      </c>
      <c r="K33" s="51">
        <f t="shared" si="3"/>
        <v>455</v>
      </c>
      <c r="L33" s="51">
        <f t="shared" si="3"/>
        <v>728</v>
      </c>
      <c r="M33" s="51">
        <f t="shared" si="3"/>
        <v>113.36</v>
      </c>
      <c r="N33" s="51">
        <f t="shared" si="3"/>
        <v>203.36</v>
      </c>
      <c r="O33" s="51">
        <f t="shared" si="3"/>
        <v>114</v>
      </c>
      <c r="P33" s="51">
        <f t="shared" si="3"/>
        <v>1970.87</v>
      </c>
      <c r="Q33" s="51">
        <f t="shared" si="3"/>
        <v>372.1042</v>
      </c>
      <c r="R33" s="51">
        <f t="shared" si="3"/>
        <v>1015</v>
      </c>
      <c r="S33" s="51">
        <f t="shared" si="3"/>
        <v>493.75</v>
      </c>
      <c r="T33" s="51">
        <f t="shared" si="3"/>
        <v>1317.8</v>
      </c>
      <c r="U33" s="51">
        <f t="shared" si="3"/>
        <v>900</v>
      </c>
      <c r="V33" s="69">
        <f>SUM(C33:U33)</f>
        <v>12170.8981</v>
      </c>
    </row>
    <row r="34" ht="15.6" spans="1:22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>
        <f>V33/V2</f>
        <v>122.938364646465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4">
    <mergeCell ref="A1:V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V9:V28"/>
  </mergeCells>
  <pageMargins left="0.0784722222222222" right="0.196527777777778" top="1.05069444444444" bottom="1.05069444444444" header="0.708333333333333" footer="0.786805555555556"/>
  <pageSetup paperSize="9" scale="85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5"/>
  <sheetViews>
    <sheetView workbookViewId="0">
      <pane ySplit="7" topLeftCell="A23" activePane="bottomLeft" state="frozen"/>
      <selection/>
      <selection pane="bottomLeft" activeCell="D40" sqref="D40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22222222222222" customWidth="1"/>
    <col min="4" max="4" width="7.33333333333333" customWidth="1"/>
    <col min="5" max="5" width="7.11111111111111" customWidth="1"/>
    <col min="6" max="6" width="6.55555555555556" customWidth="1"/>
    <col min="7" max="7" width="6.44444444444444" customWidth="1"/>
    <col min="8" max="8" width="7.11111111111111" customWidth="1"/>
    <col min="9" max="9" width="7.22222222222222" customWidth="1"/>
    <col min="10" max="10" width="6.44444444444444" customWidth="1"/>
    <col min="11" max="11" width="6" customWidth="1"/>
    <col min="12" max="12" width="6.77777777777778" customWidth="1"/>
    <col min="13" max="13" width="6.11111111111111" customWidth="1"/>
    <col min="14" max="14" width="6" customWidth="1"/>
    <col min="15" max="15" width="6.22222222222222" customWidth="1"/>
    <col min="16" max="16" width="6.55555555555556" customWidth="1"/>
    <col min="17" max="17" width="7" customWidth="1"/>
    <col min="18" max="18" width="6.55555555555556" customWidth="1"/>
    <col min="19" max="19" width="6.44444444444444" customWidth="1"/>
    <col min="20" max="20" width="5.88888888888889" customWidth="1"/>
    <col min="21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28"/>
      <c r="B2" s="72" t="s">
        <v>143</v>
      </c>
      <c r="C2" s="4" t="s">
        <v>2</v>
      </c>
      <c r="D2" s="4" t="s">
        <v>3</v>
      </c>
      <c r="E2" s="4" t="s">
        <v>5</v>
      </c>
      <c r="F2" s="4" t="s">
        <v>4</v>
      </c>
      <c r="G2" s="4" t="s">
        <v>144</v>
      </c>
      <c r="H2" s="4" t="s">
        <v>7</v>
      </c>
      <c r="I2" s="4" t="s">
        <v>18</v>
      </c>
      <c r="J2" s="4" t="s">
        <v>8</v>
      </c>
      <c r="K2" s="4" t="s">
        <v>9</v>
      </c>
      <c r="L2" s="4" t="s">
        <v>52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20</v>
      </c>
      <c r="R2" s="4" t="s">
        <v>70</v>
      </c>
      <c r="S2" s="4" t="s">
        <v>71</v>
      </c>
      <c r="T2" s="4" t="s">
        <v>72</v>
      </c>
      <c r="U2" s="4" t="s">
        <v>22</v>
      </c>
      <c r="V2" s="4" t="s">
        <v>24</v>
      </c>
      <c r="W2" s="4" t="s">
        <v>85</v>
      </c>
      <c r="X2" s="4" t="s">
        <v>73</v>
      </c>
      <c r="Y2" s="56">
        <v>111</v>
      </c>
    </row>
    <row r="3" spans="1:25">
      <c r="A3" s="128"/>
      <c r="B3" s="7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7"/>
    </row>
    <row r="4" spans="1:25">
      <c r="A4" s="128"/>
      <c r="B4" s="7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7"/>
    </row>
    <row r="5" ht="12" customHeight="1" spans="1:25">
      <c r="A5" s="128"/>
      <c r="B5" s="7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57"/>
    </row>
    <row r="6" spans="1:25">
      <c r="A6" s="128"/>
      <c r="B6" s="7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57"/>
    </row>
    <row r="7" ht="28" customHeight="1" spans="1:25">
      <c r="A7" s="129"/>
      <c r="B7" s="7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58"/>
    </row>
    <row r="8" ht="16" customHeight="1" spans="1:25">
      <c r="A8" s="130"/>
      <c r="B8" s="131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59" t="s">
        <v>27</v>
      </c>
    </row>
    <row r="9" spans="1:25">
      <c r="A9" s="14" t="s">
        <v>28</v>
      </c>
      <c r="B9" s="15" t="s">
        <v>145</v>
      </c>
      <c r="C9" s="16">
        <v>0.1464</v>
      </c>
      <c r="D9" s="17"/>
      <c r="E9" s="17">
        <v>0.0245</v>
      </c>
      <c r="F9" s="17">
        <v>0.0053</v>
      </c>
      <c r="G9" s="17"/>
      <c r="H9" s="18"/>
      <c r="I9" s="18"/>
      <c r="J9" s="18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0"/>
      <c r="Y9" s="61" t="s">
        <v>99</v>
      </c>
    </row>
    <row r="10" spans="1:25">
      <c r="A10" s="19"/>
      <c r="B10" s="20" t="s">
        <v>76</v>
      </c>
      <c r="C10" s="21"/>
      <c r="D10" s="22">
        <v>0.01033</v>
      </c>
      <c r="E10" s="22"/>
      <c r="F10" s="22"/>
      <c r="G10" s="22"/>
      <c r="H10" s="23"/>
      <c r="I10" s="23"/>
      <c r="J10" s="22">
        <v>0.0314</v>
      </c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2"/>
      <c r="Y10" s="63"/>
    </row>
    <row r="11" spans="1:25">
      <c r="A11" s="19"/>
      <c r="B11" s="20" t="s">
        <v>31</v>
      </c>
      <c r="C11" s="21"/>
      <c r="D11" s="22"/>
      <c r="E11" s="22"/>
      <c r="F11" s="22">
        <v>0.00733</v>
      </c>
      <c r="G11" s="22"/>
      <c r="H11" s="23">
        <v>0.0006</v>
      </c>
      <c r="I11" s="23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2"/>
      <c r="Y11" s="63"/>
    </row>
    <row r="12" ht="13.95" spans="1:25">
      <c r="A12" s="25"/>
      <c r="B12" s="26"/>
      <c r="C12" s="27"/>
      <c r="D12" s="28"/>
      <c r="E12" s="28"/>
      <c r="F12" s="28"/>
      <c r="G12" s="28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28"/>
      <c r="S12" s="28"/>
      <c r="T12" s="64"/>
      <c r="U12" s="64"/>
      <c r="V12" s="64"/>
      <c r="W12" s="64"/>
      <c r="X12" s="64"/>
      <c r="Y12" s="63"/>
    </row>
    <row r="13" spans="1:25">
      <c r="A13" s="14" t="s">
        <v>33</v>
      </c>
      <c r="B13" s="15" t="s">
        <v>18</v>
      </c>
      <c r="C13" s="16"/>
      <c r="D13" s="17"/>
      <c r="E13" s="17"/>
      <c r="F13" s="17"/>
      <c r="G13" s="17"/>
      <c r="H13" s="18"/>
      <c r="I13" s="17">
        <v>0.123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60"/>
      <c r="U13" s="60"/>
      <c r="V13" s="60"/>
      <c r="W13" s="60"/>
      <c r="X13" s="60"/>
      <c r="Y13" s="63"/>
    </row>
    <row r="14" spans="1:25">
      <c r="A14" s="19"/>
      <c r="B14" s="20"/>
      <c r="C14" s="21"/>
      <c r="D14" s="22"/>
      <c r="E14" s="22"/>
      <c r="F14" s="22"/>
      <c r="G14" s="22"/>
      <c r="H14" s="23"/>
      <c r="I14" s="23"/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62"/>
      <c r="U14" s="62"/>
      <c r="V14" s="62"/>
      <c r="W14" s="62"/>
      <c r="X14" s="62"/>
      <c r="Y14" s="63"/>
    </row>
    <row r="15" spans="1:25">
      <c r="A15" s="19"/>
      <c r="B15" s="20"/>
      <c r="C15" s="21"/>
      <c r="D15" s="22"/>
      <c r="E15" s="22"/>
      <c r="F15" s="22"/>
      <c r="G15" s="22"/>
      <c r="H15" s="23"/>
      <c r="I15" s="23"/>
      <c r="J15" s="23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2"/>
      <c r="Y15" s="63"/>
    </row>
    <row r="16" ht="13.95" spans="1:25">
      <c r="A16" s="30"/>
      <c r="B16" s="31"/>
      <c r="C16" s="32"/>
      <c r="D16" s="33"/>
      <c r="E16" s="33"/>
      <c r="F16" s="33"/>
      <c r="G16" s="33"/>
      <c r="H16" s="34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65"/>
      <c r="U16" s="65"/>
      <c r="V16" s="65"/>
      <c r="W16" s="65"/>
      <c r="X16" s="65"/>
      <c r="Y16" s="63"/>
    </row>
    <row r="17" ht="16" customHeight="1" spans="1:25">
      <c r="A17" s="35" t="s">
        <v>34</v>
      </c>
      <c r="B17" s="132" t="s">
        <v>146</v>
      </c>
      <c r="C17" s="16"/>
      <c r="D17" s="17"/>
      <c r="E17" s="17"/>
      <c r="F17" s="17"/>
      <c r="G17" s="17">
        <v>0.02</v>
      </c>
      <c r="H17" s="18"/>
      <c r="I17" s="18"/>
      <c r="J17" s="18"/>
      <c r="K17" s="17"/>
      <c r="L17" s="17"/>
      <c r="M17" s="17">
        <v>0.0793</v>
      </c>
      <c r="N17" s="17">
        <v>0.0103</v>
      </c>
      <c r="O17" s="17">
        <v>0.01</v>
      </c>
      <c r="P17" s="17">
        <v>0.00204</v>
      </c>
      <c r="Q17" s="17">
        <v>0.0784</v>
      </c>
      <c r="R17" s="17"/>
      <c r="S17" s="17"/>
      <c r="T17" s="60"/>
      <c r="U17" s="60"/>
      <c r="V17" s="60"/>
      <c r="W17" s="60"/>
      <c r="X17" s="60"/>
      <c r="Y17" s="63"/>
    </row>
    <row r="18" spans="1:25">
      <c r="A18" s="37"/>
      <c r="B18" s="133" t="s">
        <v>78</v>
      </c>
      <c r="C18" s="21"/>
      <c r="D18" s="22"/>
      <c r="E18" s="22"/>
      <c r="F18" s="22"/>
      <c r="G18" s="22"/>
      <c r="H18" s="23"/>
      <c r="I18" s="23"/>
      <c r="J18" s="23"/>
      <c r="K18" s="22"/>
      <c r="L18" s="22"/>
      <c r="M18" s="22"/>
      <c r="N18" s="22">
        <v>0.0102</v>
      </c>
      <c r="O18" s="22">
        <v>0.0154</v>
      </c>
      <c r="P18" s="22">
        <v>0.00644</v>
      </c>
      <c r="Q18" s="22">
        <v>0.0763</v>
      </c>
      <c r="R18" s="22">
        <v>0.04</v>
      </c>
      <c r="S18" s="22"/>
      <c r="T18" s="62"/>
      <c r="U18" s="62"/>
      <c r="V18" s="62"/>
      <c r="W18" s="62"/>
      <c r="X18" s="62"/>
      <c r="Y18" s="63"/>
    </row>
    <row r="19" spans="1:25">
      <c r="A19" s="37"/>
      <c r="B19" s="133" t="s">
        <v>79</v>
      </c>
      <c r="C19" s="21"/>
      <c r="D19" s="22"/>
      <c r="E19" s="22"/>
      <c r="F19" s="22">
        <v>0.0083</v>
      </c>
      <c r="G19" s="22"/>
      <c r="H19" s="23"/>
      <c r="I19" s="23"/>
      <c r="J19" s="23"/>
      <c r="K19" s="22"/>
      <c r="L19" s="22">
        <v>0.019</v>
      </c>
      <c r="M19" s="22"/>
      <c r="N19" s="22"/>
      <c r="O19" s="22"/>
      <c r="P19" s="22"/>
      <c r="Q19" s="22"/>
      <c r="R19" s="22"/>
      <c r="S19" s="22"/>
      <c r="T19" s="62"/>
      <c r="U19" s="62"/>
      <c r="V19" s="62"/>
      <c r="W19" s="62"/>
      <c r="X19" s="62"/>
      <c r="Y19" s="63"/>
    </row>
    <row r="20" spans="1:25">
      <c r="A20" s="37"/>
      <c r="B20" s="134" t="s">
        <v>39</v>
      </c>
      <c r="C20" s="21"/>
      <c r="D20" s="22"/>
      <c r="E20" s="22"/>
      <c r="F20" s="22"/>
      <c r="G20" s="22"/>
      <c r="H20" s="23"/>
      <c r="I20" s="23"/>
      <c r="J20" s="23"/>
      <c r="K20" s="22">
        <v>0.0492</v>
      </c>
      <c r="L20" s="22"/>
      <c r="M20" s="22"/>
      <c r="N20" s="22"/>
      <c r="O20" s="22"/>
      <c r="P20" s="22"/>
      <c r="Q20" s="22"/>
      <c r="R20" s="22"/>
      <c r="S20" s="22"/>
      <c r="T20" s="62"/>
      <c r="U20" s="62"/>
      <c r="V20" s="62"/>
      <c r="W20" s="62"/>
      <c r="X20" s="62"/>
      <c r="Y20" s="63"/>
    </row>
    <row r="21" ht="13.95" spans="1:25">
      <c r="A21" s="39"/>
      <c r="B21" s="135"/>
      <c r="C21" s="27"/>
      <c r="D21" s="28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8"/>
      <c r="P21" s="28"/>
      <c r="Q21" s="28"/>
      <c r="R21" s="28"/>
      <c r="S21" s="28"/>
      <c r="T21" s="64"/>
      <c r="U21" s="64"/>
      <c r="V21" s="64"/>
      <c r="W21" s="64"/>
      <c r="X21" s="64"/>
      <c r="Y21" s="63"/>
    </row>
    <row r="22" spans="1:25">
      <c r="A22" s="35" t="s">
        <v>40</v>
      </c>
      <c r="B22" s="136" t="s">
        <v>80</v>
      </c>
      <c r="C22" s="16">
        <v>0.0248</v>
      </c>
      <c r="D22" s="17"/>
      <c r="E22" s="17"/>
      <c r="F22" s="17">
        <v>0.00544</v>
      </c>
      <c r="G22" s="17"/>
      <c r="H22" s="18"/>
      <c r="I22" s="18"/>
      <c r="J22" s="18"/>
      <c r="K22" s="17"/>
      <c r="L22" s="17"/>
      <c r="M22" s="17"/>
      <c r="N22" s="17"/>
      <c r="O22" s="17"/>
      <c r="P22" s="17">
        <v>0.01143</v>
      </c>
      <c r="Q22" s="17"/>
      <c r="R22" s="17"/>
      <c r="S22" s="17">
        <v>0.0474</v>
      </c>
      <c r="T22" s="60">
        <v>1</v>
      </c>
      <c r="U22" s="60">
        <v>12</v>
      </c>
      <c r="V22" s="60"/>
      <c r="W22" s="60"/>
      <c r="X22" s="60">
        <v>0.027</v>
      </c>
      <c r="Y22" s="63"/>
    </row>
    <row r="23" spans="1:25">
      <c r="A23" s="37"/>
      <c r="B23" s="137" t="s">
        <v>31</v>
      </c>
      <c r="C23" s="21"/>
      <c r="D23" s="22"/>
      <c r="E23" s="22"/>
      <c r="F23" s="22">
        <v>0.008</v>
      </c>
      <c r="G23" s="22"/>
      <c r="H23" s="23">
        <v>0.0006</v>
      </c>
      <c r="I23" s="23"/>
      <c r="J23" s="23"/>
      <c r="K23" s="22"/>
      <c r="L23" s="22"/>
      <c r="M23" s="22"/>
      <c r="N23" s="22"/>
      <c r="O23" s="22"/>
      <c r="P23" s="22"/>
      <c r="Q23" s="22"/>
      <c r="R23" s="22"/>
      <c r="S23" s="22"/>
      <c r="T23" s="62"/>
      <c r="U23" s="62"/>
      <c r="V23" s="62"/>
      <c r="W23" s="62"/>
      <c r="X23" s="62"/>
      <c r="Y23" s="63"/>
    </row>
    <row r="24" spans="1:25">
      <c r="A24" s="37"/>
      <c r="B24" s="138"/>
      <c r="C24" s="139"/>
      <c r="D24" s="140"/>
      <c r="E24" s="140"/>
      <c r="F24" s="140"/>
      <c r="G24" s="140"/>
      <c r="H24" s="141"/>
      <c r="I24" s="141"/>
      <c r="J24" s="141"/>
      <c r="K24" s="33"/>
      <c r="L24" s="33"/>
      <c r="M24" s="33"/>
      <c r="N24" s="33"/>
      <c r="O24" s="33"/>
      <c r="P24" s="33"/>
      <c r="Q24" s="33"/>
      <c r="R24" s="33"/>
      <c r="S24" s="33"/>
      <c r="T24" s="65"/>
      <c r="U24" s="65"/>
      <c r="V24" s="65"/>
      <c r="W24" s="65"/>
      <c r="X24" s="65"/>
      <c r="Y24" s="63"/>
    </row>
    <row r="25" spans="1:25">
      <c r="A25" s="37"/>
      <c r="B25" s="138"/>
      <c r="C25" s="139"/>
      <c r="D25" s="140"/>
      <c r="E25" s="140"/>
      <c r="F25" s="140"/>
      <c r="G25" s="140"/>
      <c r="H25" s="141"/>
      <c r="I25" s="141"/>
      <c r="J25" s="141"/>
      <c r="K25" s="33"/>
      <c r="L25" s="33"/>
      <c r="M25" s="33"/>
      <c r="N25" s="33"/>
      <c r="O25" s="33"/>
      <c r="P25" s="33"/>
      <c r="Q25" s="33"/>
      <c r="R25" s="33"/>
      <c r="S25" s="33"/>
      <c r="T25" s="65"/>
      <c r="U25" s="65"/>
      <c r="V25" s="65"/>
      <c r="W25" s="65"/>
      <c r="X25" s="65"/>
      <c r="Y25" s="63"/>
    </row>
    <row r="26" ht="13.95" spans="1:25">
      <c r="A26" s="39"/>
      <c r="B26" s="26"/>
      <c r="C26" s="27"/>
      <c r="D26" s="28"/>
      <c r="E26" s="28"/>
      <c r="F26" s="28"/>
      <c r="G26" s="28"/>
      <c r="H26" s="29"/>
      <c r="I26" s="29"/>
      <c r="J26" s="29"/>
      <c r="K26" s="28"/>
      <c r="L26" s="28"/>
      <c r="M26" s="28"/>
      <c r="N26" s="28"/>
      <c r="O26" s="28"/>
      <c r="P26" s="28"/>
      <c r="Q26" s="28"/>
      <c r="R26" s="28"/>
      <c r="S26" s="28"/>
      <c r="T26" s="64"/>
      <c r="U26" s="64"/>
      <c r="V26" s="64">
        <v>1</v>
      </c>
      <c r="W26" s="64">
        <v>1</v>
      </c>
      <c r="X26" s="64"/>
      <c r="Y26" s="66"/>
    </row>
    <row r="27" ht="15.6" spans="1:25">
      <c r="A27" s="42" t="s">
        <v>42</v>
      </c>
      <c r="B27" s="43"/>
      <c r="C27" s="16">
        <f t="shared" ref="C27:S27" si="0">SUM(C9:C26)</f>
        <v>0.1712</v>
      </c>
      <c r="D27" s="16">
        <f t="shared" si="0"/>
        <v>0.01033</v>
      </c>
      <c r="E27" s="16">
        <f t="shared" si="0"/>
        <v>0.0245</v>
      </c>
      <c r="F27" s="17">
        <f t="shared" si="0"/>
        <v>0.03437</v>
      </c>
      <c r="G27" s="17">
        <f t="shared" si="0"/>
        <v>0.02</v>
      </c>
      <c r="H27" s="18">
        <f t="shared" si="0"/>
        <v>0.0012</v>
      </c>
      <c r="I27" s="18">
        <f t="shared" si="0"/>
        <v>0.123</v>
      </c>
      <c r="J27" s="18">
        <f t="shared" si="0"/>
        <v>0.0314</v>
      </c>
      <c r="K27" s="17">
        <f t="shared" si="0"/>
        <v>0.0492</v>
      </c>
      <c r="L27" s="17">
        <f t="shared" si="0"/>
        <v>0.019</v>
      </c>
      <c r="M27" s="17">
        <f t="shared" si="0"/>
        <v>0.0793</v>
      </c>
      <c r="N27" s="17">
        <f t="shared" si="0"/>
        <v>0.0205</v>
      </c>
      <c r="O27" s="17">
        <f t="shared" si="0"/>
        <v>0.0254</v>
      </c>
      <c r="P27" s="17">
        <f t="shared" si="0"/>
        <v>0.01991</v>
      </c>
      <c r="Q27" s="17">
        <f t="shared" si="0"/>
        <v>0.1547</v>
      </c>
      <c r="R27" s="17">
        <f t="shared" si="0"/>
        <v>0.04</v>
      </c>
      <c r="S27" s="17">
        <f t="shared" si="0"/>
        <v>0.0474</v>
      </c>
      <c r="T27" s="17">
        <v>1</v>
      </c>
      <c r="U27" s="17">
        <v>12</v>
      </c>
      <c r="V27" s="17">
        <v>1</v>
      </c>
      <c r="W27" s="17">
        <v>1</v>
      </c>
      <c r="X27" s="17">
        <f>SUM(X9:X26)</f>
        <v>0.027</v>
      </c>
      <c r="Y27" s="15"/>
    </row>
    <row r="28" ht="15.6" hidden="1" spans="1:25">
      <c r="A28" s="44" t="s">
        <v>43</v>
      </c>
      <c r="B28" s="45"/>
      <c r="C28" s="21">
        <f>111*C27</f>
        <v>19.0032</v>
      </c>
      <c r="D28" s="21">
        <f t="shared" ref="D28:V28" si="1">111*D27</f>
        <v>1.14663</v>
      </c>
      <c r="E28" s="21">
        <f t="shared" si="1"/>
        <v>2.7195</v>
      </c>
      <c r="F28" s="21">
        <f t="shared" si="1"/>
        <v>3.81507</v>
      </c>
      <c r="G28" s="21">
        <f t="shared" si="1"/>
        <v>2.22</v>
      </c>
      <c r="H28" s="21">
        <f t="shared" si="1"/>
        <v>0.1332</v>
      </c>
      <c r="I28" s="21">
        <f t="shared" si="1"/>
        <v>13.653</v>
      </c>
      <c r="J28" s="21">
        <f t="shared" si="1"/>
        <v>3.4854</v>
      </c>
      <c r="K28" s="21">
        <f t="shared" si="1"/>
        <v>5.4612</v>
      </c>
      <c r="L28" s="21">
        <f t="shared" si="1"/>
        <v>2.109</v>
      </c>
      <c r="M28" s="21">
        <f t="shared" si="1"/>
        <v>8.8023</v>
      </c>
      <c r="N28" s="21">
        <f t="shared" si="1"/>
        <v>2.2755</v>
      </c>
      <c r="O28" s="21">
        <f t="shared" si="1"/>
        <v>2.8194</v>
      </c>
      <c r="P28" s="21">
        <f t="shared" si="1"/>
        <v>2.21001</v>
      </c>
      <c r="Q28" s="21">
        <f t="shared" si="1"/>
        <v>17.1717</v>
      </c>
      <c r="R28" s="21">
        <f t="shared" si="1"/>
        <v>4.44</v>
      </c>
      <c r="S28" s="21">
        <f t="shared" si="1"/>
        <v>5.2614</v>
      </c>
      <c r="T28" s="21">
        <v>1</v>
      </c>
      <c r="U28" s="21">
        <v>12</v>
      </c>
      <c r="V28" s="21">
        <v>1</v>
      </c>
      <c r="W28" s="21">
        <v>1</v>
      </c>
      <c r="X28" s="21">
        <f>111*X27</f>
        <v>2.997</v>
      </c>
      <c r="Y28" s="67"/>
    </row>
    <row r="29" ht="15.6" spans="1:25">
      <c r="A29" s="44" t="s">
        <v>43</v>
      </c>
      <c r="B29" s="45"/>
      <c r="C29" s="46">
        <f t="shared" ref="C29:T29" si="2">ROUND(C28,2)</f>
        <v>19</v>
      </c>
      <c r="D29" s="46">
        <f t="shared" si="2"/>
        <v>1.15</v>
      </c>
      <c r="E29" s="46">
        <f t="shared" si="2"/>
        <v>2.72</v>
      </c>
      <c r="F29" s="46">
        <f t="shared" si="2"/>
        <v>3.82</v>
      </c>
      <c r="G29" s="46">
        <f t="shared" si="2"/>
        <v>2.22</v>
      </c>
      <c r="H29" s="46">
        <f t="shared" si="2"/>
        <v>0.13</v>
      </c>
      <c r="I29" s="46">
        <f t="shared" si="2"/>
        <v>13.65</v>
      </c>
      <c r="J29" s="46">
        <f t="shared" si="2"/>
        <v>3.49</v>
      </c>
      <c r="K29" s="46">
        <f t="shared" si="2"/>
        <v>5.46</v>
      </c>
      <c r="L29" s="46">
        <f t="shared" si="2"/>
        <v>2.11</v>
      </c>
      <c r="M29" s="46">
        <f t="shared" si="2"/>
        <v>8.8</v>
      </c>
      <c r="N29" s="46">
        <f t="shared" si="2"/>
        <v>2.28</v>
      </c>
      <c r="O29" s="46">
        <f t="shared" si="2"/>
        <v>2.82</v>
      </c>
      <c r="P29" s="46">
        <f t="shared" si="2"/>
        <v>2.21</v>
      </c>
      <c r="Q29" s="46">
        <f t="shared" si="2"/>
        <v>17.17</v>
      </c>
      <c r="R29" s="46">
        <f t="shared" si="2"/>
        <v>4.44</v>
      </c>
      <c r="S29" s="46">
        <f t="shared" si="2"/>
        <v>5.26</v>
      </c>
      <c r="T29" s="46">
        <f t="shared" si="2"/>
        <v>1</v>
      </c>
      <c r="U29" s="46">
        <v>12</v>
      </c>
      <c r="V29" s="46">
        <v>1</v>
      </c>
      <c r="W29" s="46">
        <v>1</v>
      </c>
      <c r="X29" s="46">
        <f>ROUND(X28,2)</f>
        <v>3</v>
      </c>
      <c r="Y29" s="67"/>
    </row>
    <row r="30" ht="15.6" spans="1:25">
      <c r="A30" s="44" t="s">
        <v>44</v>
      </c>
      <c r="B30" s="45"/>
      <c r="C30" s="46">
        <v>79</v>
      </c>
      <c r="D30" s="47">
        <v>800</v>
      </c>
      <c r="E30" s="47">
        <v>60</v>
      </c>
      <c r="F30" s="47">
        <v>80</v>
      </c>
      <c r="G30" s="48">
        <v>70</v>
      </c>
      <c r="H30" s="47">
        <v>1800</v>
      </c>
      <c r="I30" s="48">
        <v>110</v>
      </c>
      <c r="J30" s="48">
        <v>62.37</v>
      </c>
      <c r="K30" s="47">
        <v>39.5</v>
      </c>
      <c r="L30" s="48">
        <v>250</v>
      </c>
      <c r="M30" s="48">
        <v>28</v>
      </c>
      <c r="N30" s="48">
        <v>52</v>
      </c>
      <c r="O30" s="55">
        <v>82</v>
      </c>
      <c r="P30" s="55">
        <v>200</v>
      </c>
      <c r="Q30" s="48">
        <v>253</v>
      </c>
      <c r="R30" s="48">
        <v>105</v>
      </c>
      <c r="S30" s="55">
        <v>85</v>
      </c>
      <c r="T30" s="88">
        <v>18</v>
      </c>
      <c r="U30" s="55">
        <v>6</v>
      </c>
      <c r="V30" s="88">
        <v>15</v>
      </c>
      <c r="W30" s="88">
        <v>13.63</v>
      </c>
      <c r="X30" s="88">
        <v>100</v>
      </c>
      <c r="Y30" s="68"/>
    </row>
    <row r="31" ht="16.35" spans="1:25">
      <c r="A31" s="49" t="s">
        <v>45</v>
      </c>
      <c r="B31" s="50"/>
      <c r="C31" s="109">
        <f t="shared" ref="C31:X31" si="3">C29*C30</f>
        <v>1501</v>
      </c>
      <c r="D31" s="109">
        <f t="shared" si="3"/>
        <v>920</v>
      </c>
      <c r="E31" s="109">
        <f t="shared" si="3"/>
        <v>163.2</v>
      </c>
      <c r="F31" s="109">
        <f t="shared" si="3"/>
        <v>305.6</v>
      </c>
      <c r="G31" s="109">
        <f t="shared" si="3"/>
        <v>155.4</v>
      </c>
      <c r="H31" s="109">
        <f t="shared" si="3"/>
        <v>234</v>
      </c>
      <c r="I31" s="109">
        <f t="shared" si="3"/>
        <v>1501.5</v>
      </c>
      <c r="J31" s="109">
        <f t="shared" si="3"/>
        <v>217.6713</v>
      </c>
      <c r="K31" s="109">
        <f t="shared" si="3"/>
        <v>215.67</v>
      </c>
      <c r="L31" s="109">
        <f t="shared" si="3"/>
        <v>527.5</v>
      </c>
      <c r="M31" s="109">
        <f t="shared" si="3"/>
        <v>246.4</v>
      </c>
      <c r="N31" s="109">
        <f t="shared" si="3"/>
        <v>118.56</v>
      </c>
      <c r="O31" s="109">
        <f t="shared" si="3"/>
        <v>231.24</v>
      </c>
      <c r="P31" s="109">
        <f t="shared" si="3"/>
        <v>442</v>
      </c>
      <c r="Q31" s="109">
        <f t="shared" si="3"/>
        <v>4344.01</v>
      </c>
      <c r="R31" s="109">
        <f t="shared" si="3"/>
        <v>466.2</v>
      </c>
      <c r="S31" s="109">
        <f t="shared" si="3"/>
        <v>447.1</v>
      </c>
      <c r="T31" s="109">
        <f t="shared" si="3"/>
        <v>18</v>
      </c>
      <c r="U31" s="109">
        <f t="shared" si="3"/>
        <v>72</v>
      </c>
      <c r="V31" s="109">
        <f t="shared" si="3"/>
        <v>15</v>
      </c>
      <c r="W31" s="109">
        <f t="shared" si="3"/>
        <v>13.63</v>
      </c>
      <c r="X31" s="109">
        <f t="shared" si="3"/>
        <v>300</v>
      </c>
      <c r="Y31" s="69">
        <f>SUM(C31:X31)</f>
        <v>12455.6813</v>
      </c>
    </row>
    <row r="32" ht="15.6" spans="1:25">
      <c r="A32" s="52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>
        <f>Y31/Y2</f>
        <v>112.213345045045</v>
      </c>
    </row>
    <row r="33" customFormat="1" ht="27" customHeight="1" spans="2:13">
      <c r="B33" s="54" t="s">
        <v>46</v>
      </c>
      <c r="M33" s="53"/>
    </row>
    <row r="34" customFormat="1" ht="27" customHeight="1" spans="2:13">
      <c r="B34" s="54" t="s">
        <v>47</v>
      </c>
      <c r="M34" s="53"/>
    </row>
    <row r="35" customFormat="1" ht="27" customHeight="1" spans="2:2">
      <c r="B35" s="54" t="s">
        <v>48</v>
      </c>
    </row>
  </sheetData>
  <mergeCells count="37">
    <mergeCell ref="A1:Y1"/>
    <mergeCell ref="A27:B27"/>
    <mergeCell ref="A28:B28"/>
    <mergeCell ref="A29:B29"/>
    <mergeCell ref="A30:B30"/>
    <mergeCell ref="A31:B31"/>
    <mergeCell ref="A32:B32"/>
    <mergeCell ref="A2:A7"/>
    <mergeCell ref="A9:A12"/>
    <mergeCell ref="A13:A16"/>
    <mergeCell ref="A17:A21"/>
    <mergeCell ref="A22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6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7"/>
  <sheetViews>
    <sheetView workbookViewId="0">
      <pane ySplit="7" topLeftCell="A28" activePane="bottomLeft" state="frozen"/>
      <selection/>
      <selection pane="bottomLeft" activeCell="F43" sqref="F43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7" customWidth="1"/>
    <col min="4" max="4" width="7.33333333333333" customWidth="1"/>
    <col min="5" max="5" width="6.22222222222222" customWidth="1"/>
    <col min="6" max="6" width="6.11111111111111" customWidth="1"/>
    <col min="7" max="7" width="7.33333333333333" style="70" customWidth="1"/>
    <col min="8" max="9" width="6.11111111111111" customWidth="1"/>
    <col min="10" max="10" width="7.44444444444444" customWidth="1"/>
    <col min="11" max="12" width="6.44444444444444" customWidth="1"/>
    <col min="13" max="14" width="6.55555555555556" customWidth="1"/>
    <col min="15" max="15" width="6" customWidth="1"/>
    <col min="16" max="16" width="6.11111111111111" customWidth="1"/>
    <col min="17" max="17" width="7" customWidth="1"/>
    <col min="18" max="18" width="6.55555555555556" customWidth="1"/>
    <col min="19" max="19" width="6.33333333333333" customWidth="1"/>
    <col min="20" max="20" width="6.44444444444444" customWidth="1"/>
    <col min="21" max="21" width="7" customWidth="1"/>
    <col min="22" max="22" width="6.55555555555556" customWidth="1"/>
    <col min="23" max="23" width="5.55555555555556" customWidth="1"/>
    <col min="24" max="26" width="6.22222222222222" customWidth="1"/>
    <col min="27" max="27" width="6.33333333333333" customWidth="1"/>
    <col min="28" max="28" width="8.66666666666667" customWidth="1"/>
  </cols>
  <sheetData>
    <row r="1" s="1" customFormat="1" ht="43" customHeight="1" spans="1:1">
      <c r="A1" s="1" t="s">
        <v>0</v>
      </c>
    </row>
    <row r="2" customHeight="1" spans="1:28">
      <c r="A2" s="71"/>
      <c r="B2" s="72" t="s">
        <v>147</v>
      </c>
      <c r="C2" s="4" t="s">
        <v>2</v>
      </c>
      <c r="D2" s="4" t="s">
        <v>3</v>
      </c>
      <c r="E2" s="4" t="s">
        <v>4</v>
      </c>
      <c r="F2" s="4" t="s">
        <v>50</v>
      </c>
      <c r="G2" s="73" t="s">
        <v>7</v>
      </c>
      <c r="H2" s="4" t="s">
        <v>8</v>
      </c>
      <c r="I2" s="4" t="s">
        <v>9</v>
      </c>
      <c r="J2" s="4" t="s">
        <v>69</v>
      </c>
      <c r="K2" s="4" t="s">
        <v>6</v>
      </c>
      <c r="L2" s="4" t="s">
        <v>148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95</v>
      </c>
      <c r="R2" s="4" t="s">
        <v>71</v>
      </c>
      <c r="S2" s="4" t="s">
        <v>54</v>
      </c>
      <c r="T2" s="4" t="s">
        <v>52</v>
      </c>
      <c r="U2" s="4" t="s">
        <v>17</v>
      </c>
      <c r="V2" s="4" t="s">
        <v>106</v>
      </c>
      <c r="W2" s="4" t="s">
        <v>26</v>
      </c>
      <c r="X2" s="4" t="s">
        <v>97</v>
      </c>
      <c r="Y2" s="4" t="s">
        <v>25</v>
      </c>
      <c r="Z2" s="4" t="s">
        <v>149</v>
      </c>
      <c r="AA2" s="4" t="s">
        <v>150</v>
      </c>
      <c r="AB2" s="89">
        <v>120</v>
      </c>
    </row>
    <row r="3" spans="1:28">
      <c r="A3" s="74"/>
      <c r="B3" s="75"/>
      <c r="C3" s="7"/>
      <c r="D3" s="7"/>
      <c r="E3" s="7"/>
      <c r="F3" s="7"/>
      <c r="G3" s="7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0"/>
    </row>
    <row r="4" spans="1:28">
      <c r="A4" s="74"/>
      <c r="B4" s="75"/>
      <c r="C4" s="7"/>
      <c r="D4" s="7"/>
      <c r="E4" s="7"/>
      <c r="F4" s="7"/>
      <c r="G4" s="7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0"/>
    </row>
    <row r="5" ht="12" customHeight="1" spans="1:28">
      <c r="A5" s="74"/>
      <c r="B5" s="75"/>
      <c r="C5" s="7"/>
      <c r="D5" s="7"/>
      <c r="E5" s="7"/>
      <c r="F5" s="7"/>
      <c r="G5" s="7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90"/>
    </row>
    <row r="6" spans="1:28">
      <c r="A6" s="74"/>
      <c r="B6" s="75"/>
      <c r="C6" s="7"/>
      <c r="D6" s="7"/>
      <c r="E6" s="7"/>
      <c r="F6" s="7"/>
      <c r="G6" s="7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0"/>
    </row>
    <row r="7" ht="28" customHeight="1" spans="1:28">
      <c r="A7" s="77"/>
      <c r="B7" s="78"/>
      <c r="C7" s="10"/>
      <c r="D7" s="10"/>
      <c r="E7" s="10"/>
      <c r="F7" s="10"/>
      <c r="G7" s="7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1"/>
    </row>
    <row r="8" ht="15" customHeight="1" spans="1:28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82">
        <v>25</v>
      </c>
      <c r="AB8" s="92" t="s">
        <v>27</v>
      </c>
    </row>
    <row r="9" spans="1:28">
      <c r="A9" s="14" t="s">
        <v>28</v>
      </c>
      <c r="B9" s="15" t="s">
        <v>151</v>
      </c>
      <c r="C9" s="16">
        <v>0.1487</v>
      </c>
      <c r="D9" s="17"/>
      <c r="E9" s="17">
        <v>0.00533</v>
      </c>
      <c r="F9" s="17">
        <v>0.0145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0"/>
      <c r="T9" s="60"/>
      <c r="U9" s="60"/>
      <c r="V9" s="60"/>
      <c r="W9" s="60"/>
      <c r="X9" s="60"/>
      <c r="Y9" s="60"/>
      <c r="Z9" s="60"/>
      <c r="AA9" s="60"/>
      <c r="AB9" s="61" t="s">
        <v>30</v>
      </c>
    </row>
    <row r="10" spans="1:28">
      <c r="A10" s="19"/>
      <c r="B10" s="20" t="s">
        <v>59</v>
      </c>
      <c r="C10" s="21" t="s">
        <v>132</v>
      </c>
      <c r="D10" s="22"/>
      <c r="E10" s="22">
        <v>0.00844</v>
      </c>
      <c r="F10" s="22"/>
      <c r="G10" s="23">
        <v>0.0006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2"/>
      <c r="T10" s="62"/>
      <c r="U10" s="62"/>
      <c r="V10" s="62"/>
      <c r="W10" s="62"/>
      <c r="X10" s="62"/>
      <c r="Y10" s="62"/>
      <c r="Z10" s="62"/>
      <c r="AA10" s="62"/>
      <c r="AB10" s="63"/>
    </row>
    <row r="11" spans="1:28">
      <c r="A11" s="19"/>
      <c r="B11" s="24" t="s">
        <v>32</v>
      </c>
      <c r="C11" s="21"/>
      <c r="D11" s="22">
        <v>0.0101</v>
      </c>
      <c r="E11" s="22"/>
      <c r="F11" s="22"/>
      <c r="G11" s="23"/>
      <c r="H11" s="22">
        <v>0.03164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62"/>
      <c r="T11" s="62"/>
      <c r="U11" s="62"/>
      <c r="V11" s="62"/>
      <c r="W11" s="62"/>
      <c r="X11" s="62"/>
      <c r="Y11" s="62"/>
      <c r="Z11" s="62"/>
      <c r="AA11" s="62"/>
      <c r="AB11" s="63"/>
    </row>
    <row r="12" spans="1:28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2"/>
      <c r="T12" s="62"/>
      <c r="U12" s="62"/>
      <c r="V12" s="62"/>
      <c r="W12" s="62"/>
      <c r="X12" s="62"/>
      <c r="Y12" s="62"/>
      <c r="Z12" s="62"/>
      <c r="AA12" s="62"/>
      <c r="AB12" s="63"/>
    </row>
    <row r="13" ht="13.95" spans="1:28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4"/>
      <c r="T13" s="64"/>
      <c r="U13" s="64"/>
      <c r="V13" s="64"/>
      <c r="W13" s="64"/>
      <c r="X13" s="64"/>
      <c r="Y13" s="64"/>
      <c r="Z13" s="64"/>
      <c r="AA13" s="64"/>
      <c r="AB13" s="63"/>
    </row>
    <row r="14" spans="1:28">
      <c r="A14" s="14" t="s">
        <v>33</v>
      </c>
      <c r="B14" s="15" t="s">
        <v>69</v>
      </c>
      <c r="C14" s="16"/>
      <c r="D14" s="17"/>
      <c r="E14" s="17"/>
      <c r="F14" s="17"/>
      <c r="G14" s="18"/>
      <c r="H14" s="17"/>
      <c r="I14" s="17"/>
      <c r="J14" s="17">
        <v>0.1</v>
      </c>
      <c r="K14" s="17"/>
      <c r="L14" s="17"/>
      <c r="M14" s="17"/>
      <c r="N14" s="17"/>
      <c r="O14" s="17"/>
      <c r="P14" s="17"/>
      <c r="Q14" s="17"/>
      <c r="R14" s="17"/>
      <c r="S14" s="60"/>
      <c r="T14" s="60"/>
      <c r="U14" s="60"/>
      <c r="V14" s="60"/>
      <c r="W14" s="60"/>
      <c r="X14" s="60"/>
      <c r="Y14" s="60"/>
      <c r="Z14" s="60"/>
      <c r="AA14" s="60"/>
      <c r="AB14" s="63"/>
    </row>
    <row r="15" spans="1:28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2"/>
      <c r="T15" s="62"/>
      <c r="U15" s="62"/>
      <c r="V15" s="62"/>
      <c r="W15" s="62"/>
      <c r="X15" s="62"/>
      <c r="Y15" s="62"/>
      <c r="Z15" s="62"/>
      <c r="AA15" s="62"/>
      <c r="AB15" s="63"/>
    </row>
    <row r="16" spans="1:28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2"/>
      <c r="T16" s="62"/>
      <c r="U16" s="62"/>
      <c r="V16" s="62"/>
      <c r="W16" s="62"/>
      <c r="X16" s="62"/>
      <c r="Y16" s="62"/>
      <c r="Z16" s="62"/>
      <c r="AA16" s="62"/>
      <c r="AB16" s="63"/>
    </row>
    <row r="17" ht="13.95" spans="1:28">
      <c r="A17" s="30"/>
      <c r="B17" s="26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5"/>
      <c r="T17" s="65"/>
      <c r="U17" s="65"/>
      <c r="V17" s="65"/>
      <c r="W17" s="65"/>
      <c r="X17" s="65"/>
      <c r="Y17" s="65"/>
      <c r="Z17" s="65"/>
      <c r="AA17" s="65"/>
      <c r="AB17" s="63"/>
    </row>
    <row r="18" ht="26.4" spans="1:28">
      <c r="A18" s="35" t="s">
        <v>34</v>
      </c>
      <c r="B18" s="36" t="s">
        <v>152</v>
      </c>
      <c r="C18" s="16"/>
      <c r="D18" s="17"/>
      <c r="E18" s="17">
        <v>0.0014</v>
      </c>
      <c r="F18" s="17"/>
      <c r="G18" s="18"/>
      <c r="H18" s="17"/>
      <c r="I18" s="17"/>
      <c r="J18" s="17"/>
      <c r="K18" s="17">
        <v>0.036</v>
      </c>
      <c r="L18" s="17">
        <v>0.0412</v>
      </c>
      <c r="M18" s="17">
        <v>0.071</v>
      </c>
      <c r="N18" s="17">
        <v>0.0103</v>
      </c>
      <c r="O18" s="17">
        <v>0.0104</v>
      </c>
      <c r="P18" s="17">
        <v>0.002322</v>
      </c>
      <c r="Q18" s="17">
        <v>0.0772</v>
      </c>
      <c r="R18" s="17"/>
      <c r="S18" s="60"/>
      <c r="T18" s="60"/>
      <c r="U18" s="60">
        <v>0.0063</v>
      </c>
      <c r="V18" s="60"/>
      <c r="W18" s="60"/>
      <c r="X18" s="60"/>
      <c r="Y18" s="60"/>
      <c r="Z18" s="60"/>
      <c r="AA18" s="60"/>
      <c r="AB18" s="63"/>
    </row>
    <row r="19" ht="15" customHeight="1" spans="1:28">
      <c r="A19" s="37"/>
      <c r="B19" s="38" t="s">
        <v>61</v>
      </c>
      <c r="C19" s="21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>
        <v>0.0101</v>
      </c>
      <c r="O19" s="22">
        <v>0.0081</v>
      </c>
      <c r="P19" s="22">
        <v>0.0033</v>
      </c>
      <c r="Q19" s="22">
        <v>0.0748</v>
      </c>
      <c r="R19" s="22">
        <v>0.003</v>
      </c>
      <c r="S19" s="62"/>
      <c r="T19" s="62"/>
      <c r="U19" s="62">
        <v>0.0031</v>
      </c>
      <c r="V19" s="62"/>
      <c r="W19" s="62"/>
      <c r="X19" s="62"/>
      <c r="Y19" s="62"/>
      <c r="Z19" s="62"/>
      <c r="AA19" s="62"/>
      <c r="AB19" s="63"/>
    </row>
    <row r="20" spans="1:28">
      <c r="A20" s="37"/>
      <c r="B20" s="94" t="s">
        <v>62</v>
      </c>
      <c r="C20" s="21"/>
      <c r="D20" s="22">
        <v>0.007</v>
      </c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62">
        <v>0.0474</v>
      </c>
      <c r="T20" s="62"/>
      <c r="U20" s="62"/>
      <c r="V20" s="62"/>
      <c r="W20" s="62"/>
      <c r="X20" s="62"/>
      <c r="Y20" s="62"/>
      <c r="Z20" s="62"/>
      <c r="AA20" s="62"/>
      <c r="AB20" s="63"/>
    </row>
    <row r="21" spans="1:28">
      <c r="A21" s="37"/>
      <c r="B21" s="38" t="s">
        <v>79</v>
      </c>
      <c r="C21" s="21"/>
      <c r="D21" s="22"/>
      <c r="E21" s="22">
        <v>0.00844</v>
      </c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62"/>
      <c r="T21" s="62">
        <v>0.0175</v>
      </c>
      <c r="U21" s="62"/>
      <c r="V21" s="62"/>
      <c r="W21" s="62"/>
      <c r="X21" s="62"/>
      <c r="Y21" s="62"/>
      <c r="Z21" s="62"/>
      <c r="AA21" s="62"/>
      <c r="AB21" s="63"/>
    </row>
    <row r="22" spans="1:28">
      <c r="A22" s="37"/>
      <c r="B22" s="24" t="s">
        <v>39</v>
      </c>
      <c r="C22" s="21"/>
      <c r="D22" s="22"/>
      <c r="E22" s="22"/>
      <c r="F22" s="22"/>
      <c r="G22" s="23"/>
      <c r="H22" s="22"/>
      <c r="I22" s="22">
        <v>0.05</v>
      </c>
      <c r="J22" s="22"/>
      <c r="K22" s="22"/>
      <c r="L22" s="22"/>
      <c r="M22" s="22"/>
      <c r="N22" s="22"/>
      <c r="O22" s="22"/>
      <c r="P22" s="22"/>
      <c r="Q22" s="22"/>
      <c r="R22" s="22"/>
      <c r="S22" s="62"/>
      <c r="T22" s="62"/>
      <c r="U22" s="62"/>
      <c r="V22" s="62"/>
      <c r="W22" s="62"/>
      <c r="X22" s="62"/>
      <c r="Y22" s="62"/>
      <c r="Z22" s="62"/>
      <c r="AA22" s="62"/>
      <c r="AB22" s="63"/>
    </row>
    <row r="23" ht="13.95" spans="1:28">
      <c r="A23" s="39"/>
      <c r="B23" s="40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64"/>
      <c r="T23" s="64"/>
      <c r="U23" s="64"/>
      <c r="V23" s="64"/>
      <c r="W23" s="64"/>
      <c r="X23" s="64"/>
      <c r="Y23" s="64"/>
      <c r="Z23" s="64"/>
      <c r="AA23" s="64"/>
      <c r="AB23" s="63"/>
    </row>
    <row r="24" spans="1:28">
      <c r="A24" s="35" t="s">
        <v>40</v>
      </c>
      <c r="B24" s="15" t="s">
        <v>153</v>
      </c>
      <c r="C24" s="16">
        <v>0.0513</v>
      </c>
      <c r="D24" s="17"/>
      <c r="E24" s="17">
        <v>0.005</v>
      </c>
      <c r="F24" s="17">
        <v>0.03</v>
      </c>
      <c r="G24" s="18"/>
      <c r="H24" s="17"/>
      <c r="I24" s="17"/>
      <c r="J24" s="17"/>
      <c r="K24" s="17"/>
      <c r="L24" s="17"/>
      <c r="M24" s="17"/>
      <c r="N24" s="17"/>
      <c r="O24" s="17"/>
      <c r="P24" s="17">
        <v>0.00633</v>
      </c>
      <c r="Q24" s="17"/>
      <c r="R24" s="17">
        <v>0.0084</v>
      </c>
      <c r="S24" s="60"/>
      <c r="T24" s="60"/>
      <c r="U24" s="60"/>
      <c r="V24" s="60"/>
      <c r="W24" s="60"/>
      <c r="X24" s="60">
        <v>12</v>
      </c>
      <c r="Y24" s="60"/>
      <c r="Z24" s="60"/>
      <c r="AA24" s="60"/>
      <c r="AB24" s="63"/>
    </row>
    <row r="25" spans="1:28">
      <c r="A25" s="37"/>
      <c r="B25" s="20" t="s">
        <v>154</v>
      </c>
      <c r="C25" s="21"/>
      <c r="D25" s="22"/>
      <c r="E25" s="22">
        <v>0.0073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62"/>
      <c r="T25" s="62"/>
      <c r="U25" s="62"/>
      <c r="V25" s="62">
        <v>0.0153</v>
      </c>
      <c r="W25" s="62"/>
      <c r="X25" s="62"/>
      <c r="Y25" s="62"/>
      <c r="Z25" s="62">
        <v>1</v>
      </c>
      <c r="AA25" s="62"/>
      <c r="AB25" s="63"/>
    </row>
    <row r="26" spans="1:28">
      <c r="A26" s="37"/>
      <c r="B26" s="20" t="s">
        <v>59</v>
      </c>
      <c r="C26" s="21"/>
      <c r="D26" s="22"/>
      <c r="E26" s="22">
        <v>0.0084</v>
      </c>
      <c r="F26" s="22"/>
      <c r="G26" s="23">
        <v>0.0006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2"/>
      <c r="T26" s="62"/>
      <c r="U26" s="62"/>
      <c r="V26" s="62"/>
      <c r="W26" s="62"/>
      <c r="X26" s="62"/>
      <c r="Y26" s="62"/>
      <c r="Z26" s="62"/>
      <c r="AA26" s="62"/>
      <c r="AB26" s="63"/>
    </row>
    <row r="27" ht="13.95" spans="1:28">
      <c r="A27" s="37"/>
      <c r="B27" s="20"/>
      <c r="C27" s="21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2"/>
      <c r="T27" s="62"/>
      <c r="U27" s="62"/>
      <c r="V27" s="62"/>
      <c r="W27" s="62"/>
      <c r="X27" s="62"/>
      <c r="Y27" s="62"/>
      <c r="Z27" s="62"/>
      <c r="AA27" s="62"/>
      <c r="AB27" s="66"/>
    </row>
    <row r="28" ht="13.95" spans="1:28">
      <c r="A28" s="39"/>
      <c r="B28" s="26"/>
      <c r="C28" s="27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4"/>
      <c r="T28" s="64"/>
      <c r="U28" s="64"/>
      <c r="V28" s="64"/>
      <c r="W28" s="64">
        <v>0.5</v>
      </c>
      <c r="X28" s="64"/>
      <c r="Y28" s="64">
        <v>0.38</v>
      </c>
      <c r="Z28" s="64"/>
      <c r="AA28" s="64">
        <v>0.4</v>
      </c>
      <c r="AB28" s="93"/>
    </row>
    <row r="29" ht="15.6" spans="1:28">
      <c r="A29" s="42" t="s">
        <v>42</v>
      </c>
      <c r="B29" s="43"/>
      <c r="C29" s="16">
        <f t="shared" ref="C29:L29" si="0">SUM(C9:C28)</f>
        <v>0.2</v>
      </c>
      <c r="D29" s="17">
        <f t="shared" si="0"/>
        <v>0.0171</v>
      </c>
      <c r="E29" s="17">
        <f t="shared" si="0"/>
        <v>0.04431</v>
      </c>
      <c r="F29" s="17">
        <f t="shared" si="0"/>
        <v>0.0445</v>
      </c>
      <c r="G29" s="17">
        <f t="shared" si="0"/>
        <v>0.0012</v>
      </c>
      <c r="H29" s="17">
        <f t="shared" si="0"/>
        <v>0.03164</v>
      </c>
      <c r="I29" s="17">
        <f t="shared" si="0"/>
        <v>0.05</v>
      </c>
      <c r="J29" s="17">
        <f t="shared" si="0"/>
        <v>0.1</v>
      </c>
      <c r="K29" s="17">
        <f t="shared" si="0"/>
        <v>0.036</v>
      </c>
      <c r="L29" s="17">
        <f t="shared" si="0"/>
        <v>0.0412</v>
      </c>
      <c r="M29" s="17">
        <f t="shared" ref="M29:V29" si="1">SUM(M9:M28)</f>
        <v>0.071</v>
      </c>
      <c r="N29" s="17">
        <f t="shared" si="1"/>
        <v>0.0204</v>
      </c>
      <c r="O29" s="17">
        <f t="shared" si="1"/>
        <v>0.0185</v>
      </c>
      <c r="P29" s="17">
        <f t="shared" si="1"/>
        <v>0.011952</v>
      </c>
      <c r="Q29" s="17">
        <f t="shared" si="1"/>
        <v>0.152</v>
      </c>
      <c r="R29" s="17">
        <f t="shared" si="1"/>
        <v>0.0114</v>
      </c>
      <c r="S29" s="17">
        <f t="shared" si="1"/>
        <v>0.0474</v>
      </c>
      <c r="T29" s="17">
        <f t="shared" si="1"/>
        <v>0.0175</v>
      </c>
      <c r="U29" s="17">
        <f t="shared" si="1"/>
        <v>0.0094</v>
      </c>
      <c r="V29" s="86">
        <f t="shared" si="1"/>
        <v>0.0153</v>
      </c>
      <c r="W29" s="87">
        <v>0.5</v>
      </c>
      <c r="X29" s="87">
        <v>12</v>
      </c>
      <c r="Y29" s="87">
        <v>0.38</v>
      </c>
      <c r="Z29" s="87">
        <v>1</v>
      </c>
      <c r="AA29" s="87">
        <v>35</v>
      </c>
      <c r="AB29" s="15"/>
    </row>
    <row r="30" ht="15.6" hidden="1" spans="1:28">
      <c r="A30" s="44" t="s">
        <v>43</v>
      </c>
      <c r="B30" s="45"/>
      <c r="C30" s="83">
        <f t="shared" ref="C30:I30" si="2">120*C29</f>
        <v>24</v>
      </c>
      <c r="D30" s="83">
        <f t="shared" si="2"/>
        <v>2.052</v>
      </c>
      <c r="E30" s="83">
        <f t="shared" si="2"/>
        <v>5.3172</v>
      </c>
      <c r="F30" s="83">
        <f t="shared" si="2"/>
        <v>5.34</v>
      </c>
      <c r="G30" s="83">
        <f t="shared" si="2"/>
        <v>0.144</v>
      </c>
      <c r="H30" s="83">
        <f t="shared" si="2"/>
        <v>3.7968</v>
      </c>
      <c r="I30" s="83">
        <f t="shared" si="2"/>
        <v>6</v>
      </c>
      <c r="J30" s="83">
        <v>67</v>
      </c>
      <c r="K30" s="83">
        <f>120*K29</f>
        <v>4.32</v>
      </c>
      <c r="L30" s="83">
        <f>120*L29</f>
        <v>4.944</v>
      </c>
      <c r="M30" s="83">
        <f t="shared" ref="M30:X30" si="3">120*M29</f>
        <v>8.52</v>
      </c>
      <c r="N30" s="83">
        <f t="shared" si="3"/>
        <v>2.448</v>
      </c>
      <c r="O30" s="83">
        <f t="shared" si="3"/>
        <v>2.22</v>
      </c>
      <c r="P30" s="83">
        <f t="shared" si="3"/>
        <v>1.43424</v>
      </c>
      <c r="Q30" s="83">
        <f t="shared" si="3"/>
        <v>18.24</v>
      </c>
      <c r="R30" s="83">
        <f t="shared" si="3"/>
        <v>1.368</v>
      </c>
      <c r="S30" s="83">
        <f t="shared" si="3"/>
        <v>5.688</v>
      </c>
      <c r="T30" s="83">
        <f t="shared" si="3"/>
        <v>2.1</v>
      </c>
      <c r="U30" s="83">
        <f t="shared" si="3"/>
        <v>1.128</v>
      </c>
      <c r="V30" s="83">
        <f t="shared" si="3"/>
        <v>1.836</v>
      </c>
      <c r="W30" s="83">
        <f t="shared" si="3"/>
        <v>60</v>
      </c>
      <c r="X30" s="83">
        <v>12</v>
      </c>
      <c r="Y30" s="83">
        <v>0.38</v>
      </c>
      <c r="Z30" s="83">
        <v>1</v>
      </c>
      <c r="AA30" s="83">
        <v>0.4</v>
      </c>
      <c r="AB30" s="20"/>
    </row>
    <row r="31" ht="15.6" spans="1:28">
      <c r="A31" s="44" t="s">
        <v>43</v>
      </c>
      <c r="B31" s="45"/>
      <c r="C31" s="46">
        <f t="shared" ref="C31:L31" si="4">ROUND(C30,2)</f>
        <v>24</v>
      </c>
      <c r="D31" s="48">
        <f t="shared" si="4"/>
        <v>2.05</v>
      </c>
      <c r="E31" s="48">
        <f t="shared" si="4"/>
        <v>5.32</v>
      </c>
      <c r="F31" s="48">
        <f t="shared" si="4"/>
        <v>5.34</v>
      </c>
      <c r="G31" s="48">
        <f t="shared" si="4"/>
        <v>0.14</v>
      </c>
      <c r="H31" s="48">
        <f t="shared" si="4"/>
        <v>3.8</v>
      </c>
      <c r="I31" s="48">
        <f t="shared" si="4"/>
        <v>6</v>
      </c>
      <c r="J31" s="48">
        <f t="shared" si="4"/>
        <v>67</v>
      </c>
      <c r="K31" s="48">
        <f t="shared" si="4"/>
        <v>4.32</v>
      </c>
      <c r="L31" s="48">
        <f t="shared" si="4"/>
        <v>4.94</v>
      </c>
      <c r="M31" s="48">
        <f t="shared" ref="M31:V31" si="5">ROUND(M30,2)</f>
        <v>8.52</v>
      </c>
      <c r="N31" s="55">
        <f t="shared" si="5"/>
        <v>2.45</v>
      </c>
      <c r="O31" s="55">
        <f t="shared" si="5"/>
        <v>2.22</v>
      </c>
      <c r="P31" s="55">
        <f t="shared" si="5"/>
        <v>1.43</v>
      </c>
      <c r="Q31" s="55">
        <f t="shared" si="5"/>
        <v>18.24</v>
      </c>
      <c r="R31" s="55">
        <f t="shared" si="5"/>
        <v>1.37</v>
      </c>
      <c r="S31" s="55">
        <f t="shared" si="5"/>
        <v>5.69</v>
      </c>
      <c r="T31" s="55">
        <f t="shared" si="5"/>
        <v>2.1</v>
      </c>
      <c r="U31" s="55">
        <f t="shared" si="5"/>
        <v>1.13</v>
      </c>
      <c r="V31" s="55">
        <f t="shared" si="5"/>
        <v>1.84</v>
      </c>
      <c r="W31" s="88">
        <v>0.5</v>
      </c>
      <c r="X31" s="88">
        <v>12</v>
      </c>
      <c r="Y31" s="88">
        <v>0.38</v>
      </c>
      <c r="Z31" s="88">
        <v>1</v>
      </c>
      <c r="AA31" s="88">
        <v>0.4</v>
      </c>
      <c r="AB31" s="20"/>
    </row>
    <row r="32" ht="15.6" spans="1:28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160</v>
      </c>
      <c r="G32" s="47">
        <v>1800</v>
      </c>
      <c r="H32" s="47">
        <v>62.37</v>
      </c>
      <c r="I32" s="47">
        <v>39.5</v>
      </c>
      <c r="J32" s="48">
        <v>40</v>
      </c>
      <c r="K32" s="48">
        <v>25</v>
      </c>
      <c r="L32" s="48">
        <v>30</v>
      </c>
      <c r="M32" s="48">
        <v>28</v>
      </c>
      <c r="N32" s="48">
        <v>52</v>
      </c>
      <c r="O32" s="55">
        <v>82</v>
      </c>
      <c r="P32" s="55">
        <v>200</v>
      </c>
      <c r="Q32" s="48">
        <v>253</v>
      </c>
      <c r="R32" s="55">
        <v>85</v>
      </c>
      <c r="S32" s="55">
        <v>125</v>
      </c>
      <c r="T32" s="55">
        <v>250</v>
      </c>
      <c r="U32" s="55">
        <v>368.42</v>
      </c>
      <c r="V32" s="55">
        <v>400</v>
      </c>
      <c r="W32" s="55">
        <v>20</v>
      </c>
      <c r="X32" s="55">
        <v>6</v>
      </c>
      <c r="Y32" s="55">
        <v>500</v>
      </c>
      <c r="Z32" s="55">
        <v>46</v>
      </c>
      <c r="AA32" s="55">
        <v>100</v>
      </c>
      <c r="AB32" s="68"/>
    </row>
    <row r="33" ht="16.35" spans="1:28">
      <c r="A33" s="49" t="s">
        <v>45</v>
      </c>
      <c r="B33" s="50"/>
      <c r="C33" s="51">
        <f t="shared" ref="C33:L33" si="6">C31*C32</f>
        <v>1896</v>
      </c>
      <c r="D33" s="51">
        <f t="shared" si="6"/>
        <v>1640</v>
      </c>
      <c r="E33" s="51">
        <f t="shared" si="6"/>
        <v>425.6</v>
      </c>
      <c r="F33" s="51">
        <f t="shared" si="6"/>
        <v>854.4</v>
      </c>
      <c r="G33" s="51">
        <f t="shared" si="6"/>
        <v>252</v>
      </c>
      <c r="H33" s="51">
        <f t="shared" si="6"/>
        <v>237.006</v>
      </c>
      <c r="I33" s="51">
        <f t="shared" si="6"/>
        <v>237</v>
      </c>
      <c r="J33" s="51">
        <f t="shared" si="6"/>
        <v>2680</v>
      </c>
      <c r="K33" s="51">
        <f t="shared" si="6"/>
        <v>108</v>
      </c>
      <c r="L33" s="51">
        <f t="shared" si="6"/>
        <v>148.2</v>
      </c>
      <c r="M33" s="51">
        <f t="shared" ref="M33:AA33" si="7">M31*M32</f>
        <v>238.56</v>
      </c>
      <c r="N33" s="51">
        <f t="shared" si="7"/>
        <v>127.4</v>
      </c>
      <c r="O33" s="51">
        <f t="shared" si="7"/>
        <v>182.04</v>
      </c>
      <c r="P33" s="51">
        <f t="shared" si="7"/>
        <v>286</v>
      </c>
      <c r="Q33" s="51">
        <f t="shared" si="7"/>
        <v>4614.72</v>
      </c>
      <c r="R33" s="51">
        <f t="shared" si="7"/>
        <v>116.45</v>
      </c>
      <c r="S33" s="51">
        <f t="shared" si="7"/>
        <v>711.25</v>
      </c>
      <c r="T33" s="51">
        <f t="shared" si="7"/>
        <v>525</v>
      </c>
      <c r="U33" s="51">
        <f t="shared" si="7"/>
        <v>416.3146</v>
      </c>
      <c r="V33" s="51">
        <f t="shared" si="7"/>
        <v>736</v>
      </c>
      <c r="W33" s="51">
        <f t="shared" si="7"/>
        <v>10</v>
      </c>
      <c r="X33" s="51">
        <f t="shared" si="7"/>
        <v>72</v>
      </c>
      <c r="Y33" s="51">
        <f t="shared" si="7"/>
        <v>190</v>
      </c>
      <c r="Z33" s="51">
        <f t="shared" si="7"/>
        <v>46</v>
      </c>
      <c r="AA33" s="51">
        <f t="shared" si="7"/>
        <v>40</v>
      </c>
      <c r="AB33" s="69">
        <f>SUM(C33:AA33)</f>
        <v>16789.9406</v>
      </c>
    </row>
    <row r="34" ht="15.6" spans="1:28">
      <c r="A34" s="52"/>
      <c r="B34" s="52"/>
      <c r="C34" s="84"/>
      <c r="D34" s="84"/>
      <c r="E34" s="84"/>
      <c r="F34" s="84"/>
      <c r="G34" s="85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53">
        <f>AB33/AB2</f>
        <v>139.916171666667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14" activePane="bottomLeft" state="frozen"/>
      <selection/>
      <selection pane="bottomLeft" activeCell="E27" sqref="E2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5.66666666666667" customWidth="1"/>
    <col min="8" max="8" width="6.11111111111111" customWidth="1"/>
    <col min="9" max="9" width="7.33333333333333" style="70" customWidth="1"/>
    <col min="10" max="11" width="6.11111111111111" customWidth="1"/>
    <col min="12" max="12" width="7.11111111111111" customWidth="1"/>
    <col min="13" max="13" width="6.55555555555556" customWidth="1"/>
    <col min="14" max="14" width="6.22222222222222" customWidth="1"/>
    <col min="15" max="15" width="7.11111111111111" customWidth="1"/>
    <col min="16" max="16" width="6.11111111111111" customWidth="1"/>
    <col min="17" max="18" width="7" customWidth="1"/>
    <col min="19" max="19" width="6.44444444444444" customWidth="1"/>
    <col min="20" max="20" width="7.11111111111111" customWidth="1"/>
    <col min="21" max="21" width="6.33333333333333" customWidth="1"/>
    <col min="22" max="23" width="7" customWidth="1"/>
    <col min="24" max="24" width="5.33333333333333" customWidth="1"/>
    <col min="25" max="25" width="6.66666666666667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71"/>
      <c r="B2" s="72" t="s">
        <v>155</v>
      </c>
      <c r="C2" s="4" t="s">
        <v>2</v>
      </c>
      <c r="D2" s="4" t="s">
        <v>3</v>
      </c>
      <c r="E2" s="4" t="s">
        <v>4</v>
      </c>
      <c r="F2" s="4" t="s">
        <v>70</v>
      </c>
      <c r="G2" s="4" t="s">
        <v>5</v>
      </c>
      <c r="H2" s="4" t="s">
        <v>67</v>
      </c>
      <c r="I2" s="73" t="s">
        <v>7</v>
      </c>
      <c r="J2" s="4" t="s">
        <v>8</v>
      </c>
      <c r="K2" s="4" t="s">
        <v>9</v>
      </c>
      <c r="L2" s="4" t="s">
        <v>94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95</v>
      </c>
      <c r="R2" s="4" t="s">
        <v>16</v>
      </c>
      <c r="S2" s="4" t="s">
        <v>52</v>
      </c>
      <c r="T2" s="4" t="s">
        <v>17</v>
      </c>
      <c r="U2" s="4" t="s">
        <v>50</v>
      </c>
      <c r="V2" s="4" t="s">
        <v>96</v>
      </c>
      <c r="W2" s="4" t="s">
        <v>24</v>
      </c>
      <c r="X2" s="4" t="s">
        <v>97</v>
      </c>
      <c r="Y2" s="4" t="s">
        <v>86</v>
      </c>
      <c r="Z2" s="89">
        <v>125</v>
      </c>
    </row>
    <row r="3" spans="1:26">
      <c r="A3" s="74"/>
      <c r="B3" s="75"/>
      <c r="C3" s="7"/>
      <c r="D3" s="7"/>
      <c r="E3" s="7"/>
      <c r="F3" s="7"/>
      <c r="G3" s="7"/>
      <c r="H3" s="7"/>
      <c r="I3" s="7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0"/>
    </row>
    <row r="4" spans="1:26">
      <c r="A4" s="74"/>
      <c r="B4" s="75"/>
      <c r="C4" s="7"/>
      <c r="D4" s="7"/>
      <c r="E4" s="7"/>
      <c r="F4" s="7"/>
      <c r="G4" s="7"/>
      <c r="H4" s="7"/>
      <c r="I4" s="7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0"/>
    </row>
    <row r="5" ht="12" customHeight="1" spans="1:26">
      <c r="A5" s="74"/>
      <c r="B5" s="75"/>
      <c r="C5" s="7"/>
      <c r="D5" s="7"/>
      <c r="E5" s="7"/>
      <c r="F5" s="7"/>
      <c r="G5" s="7"/>
      <c r="H5" s="7"/>
      <c r="I5" s="7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0"/>
    </row>
    <row r="6" spans="1:26">
      <c r="A6" s="74"/>
      <c r="B6" s="75"/>
      <c r="C6" s="7"/>
      <c r="D6" s="7"/>
      <c r="E6" s="7"/>
      <c r="F6" s="7"/>
      <c r="G6" s="7"/>
      <c r="H6" s="7"/>
      <c r="I6" s="7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0"/>
    </row>
    <row r="7" ht="28" customHeight="1" spans="1:26">
      <c r="A7" s="77"/>
      <c r="B7" s="78"/>
      <c r="C7" s="10"/>
      <c r="D7" s="10"/>
      <c r="E7" s="10"/>
      <c r="F7" s="10"/>
      <c r="G7" s="10"/>
      <c r="H7" s="10"/>
      <c r="I7" s="7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1"/>
    </row>
    <row r="8" ht="15" customHeight="1" spans="1:26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92" t="s">
        <v>27</v>
      </c>
    </row>
    <row r="9" spans="1:26">
      <c r="A9" s="14" t="s">
        <v>28</v>
      </c>
      <c r="B9" s="15" t="s">
        <v>114</v>
      </c>
      <c r="C9" s="16">
        <v>0.1454</v>
      </c>
      <c r="D9" s="17"/>
      <c r="E9" s="17">
        <v>0.0053</v>
      </c>
      <c r="F9" s="17">
        <v>0.014684</v>
      </c>
      <c r="G9" s="17">
        <v>0.0109</v>
      </c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60"/>
      <c r="T9" s="60"/>
      <c r="U9" s="60"/>
      <c r="V9" s="60"/>
      <c r="W9" s="60"/>
      <c r="X9" s="60"/>
      <c r="Y9" s="60"/>
      <c r="Z9" s="61" t="s">
        <v>131</v>
      </c>
    </row>
    <row r="10" spans="1:26">
      <c r="A10" s="19"/>
      <c r="B10" s="20" t="s">
        <v>59</v>
      </c>
      <c r="C10" s="21" t="s">
        <v>132</v>
      </c>
      <c r="D10" s="22"/>
      <c r="E10" s="22">
        <v>0.00733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62"/>
      <c r="T10" s="62"/>
      <c r="U10" s="62"/>
      <c r="V10" s="62"/>
      <c r="W10" s="62"/>
      <c r="X10" s="62"/>
      <c r="Y10" s="62"/>
      <c r="Z10" s="63"/>
    </row>
    <row r="11" spans="1:26">
      <c r="A11" s="19"/>
      <c r="B11" s="24" t="s">
        <v>32</v>
      </c>
      <c r="C11" s="21"/>
      <c r="D11" s="22">
        <v>0.0101</v>
      </c>
      <c r="E11" s="22"/>
      <c r="F11" s="22"/>
      <c r="G11" s="22"/>
      <c r="H11" s="22"/>
      <c r="I11" s="23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62"/>
      <c r="T11" s="62"/>
      <c r="U11" s="62"/>
      <c r="V11" s="62"/>
      <c r="W11" s="62"/>
      <c r="X11" s="62"/>
      <c r="Y11" s="62"/>
      <c r="Z11" s="63"/>
    </row>
    <row r="12" spans="1:26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62"/>
      <c r="T12" s="62"/>
      <c r="U12" s="62"/>
      <c r="V12" s="62"/>
      <c r="W12" s="62"/>
      <c r="X12" s="62"/>
      <c r="Y12" s="62"/>
      <c r="Z12" s="63"/>
    </row>
    <row r="13" ht="13.95" spans="1:26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64"/>
      <c r="T13" s="64"/>
      <c r="U13" s="64"/>
      <c r="V13" s="64"/>
      <c r="W13" s="64"/>
      <c r="X13" s="64"/>
      <c r="Y13" s="64"/>
      <c r="Z13" s="63"/>
    </row>
    <row r="14" spans="1:26">
      <c r="A14" s="14" t="s">
        <v>33</v>
      </c>
      <c r="B14" s="15" t="s">
        <v>94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0.13686</v>
      </c>
      <c r="M14" s="17"/>
      <c r="N14" s="17"/>
      <c r="O14" s="17"/>
      <c r="P14" s="17"/>
      <c r="Q14" s="17"/>
      <c r="R14" s="17"/>
      <c r="S14" s="60"/>
      <c r="T14" s="60"/>
      <c r="U14" s="60"/>
      <c r="V14" s="60"/>
      <c r="W14" s="60"/>
      <c r="X14" s="60"/>
      <c r="Y14" s="60"/>
      <c r="Z14" s="63"/>
    </row>
    <row r="15" spans="1:26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62"/>
      <c r="T15" s="62"/>
      <c r="U15" s="62"/>
      <c r="V15" s="62"/>
      <c r="W15" s="62"/>
      <c r="X15" s="62"/>
      <c r="Y15" s="62"/>
      <c r="Z15" s="63"/>
    </row>
    <row r="16" spans="1:26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62"/>
      <c r="T16" s="62"/>
      <c r="U16" s="62"/>
      <c r="V16" s="62"/>
      <c r="W16" s="62"/>
      <c r="X16" s="62"/>
      <c r="Y16" s="62"/>
      <c r="Z16" s="63"/>
    </row>
    <row r="17" ht="13.95" spans="1:26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65"/>
      <c r="T17" s="65"/>
      <c r="U17" s="65"/>
      <c r="V17" s="65"/>
      <c r="W17" s="65"/>
      <c r="X17" s="65"/>
      <c r="Y17" s="65"/>
      <c r="Z17" s="63"/>
    </row>
    <row r="18" ht="16" customHeight="1" spans="1:26">
      <c r="A18" s="35" t="s">
        <v>34</v>
      </c>
      <c r="B18" s="36" t="s">
        <v>156</v>
      </c>
      <c r="C18" s="16"/>
      <c r="D18" s="17"/>
      <c r="E18" s="17"/>
      <c r="F18" s="17"/>
      <c r="G18" s="17"/>
      <c r="H18" s="17">
        <v>0.015</v>
      </c>
      <c r="I18" s="18"/>
      <c r="J18" s="17"/>
      <c r="K18" s="17"/>
      <c r="L18" s="17"/>
      <c r="M18" s="17"/>
      <c r="N18" s="17">
        <v>0.0101</v>
      </c>
      <c r="O18" s="17">
        <v>0.0104</v>
      </c>
      <c r="P18" s="17">
        <v>0.002322</v>
      </c>
      <c r="Q18" s="17">
        <v>0.079</v>
      </c>
      <c r="R18" s="17"/>
      <c r="S18" s="60"/>
      <c r="T18" s="60"/>
      <c r="U18" s="60"/>
      <c r="V18" s="60"/>
      <c r="W18" s="60"/>
      <c r="X18" s="60"/>
      <c r="Y18" s="60"/>
      <c r="Z18" s="63"/>
    </row>
    <row r="19" ht="15" customHeight="1" spans="1:26">
      <c r="A19" s="37"/>
      <c r="B19" s="38" t="s">
        <v>133</v>
      </c>
      <c r="C19" s="21"/>
      <c r="D19" s="22"/>
      <c r="E19" s="22"/>
      <c r="F19" s="22"/>
      <c r="G19" s="22"/>
      <c r="H19" s="22"/>
      <c r="I19" s="23"/>
      <c r="J19" s="22">
        <v>0.01</v>
      </c>
      <c r="K19" s="22"/>
      <c r="L19" s="22"/>
      <c r="M19" s="22"/>
      <c r="N19" s="22">
        <v>0.01</v>
      </c>
      <c r="O19" s="22">
        <v>0.0153</v>
      </c>
      <c r="P19" s="22">
        <v>0.0039</v>
      </c>
      <c r="Q19" s="22"/>
      <c r="R19" s="22">
        <v>0.08</v>
      </c>
      <c r="S19" s="62"/>
      <c r="T19" s="62">
        <v>0.004</v>
      </c>
      <c r="U19" s="62"/>
      <c r="V19" s="62"/>
      <c r="W19" s="62"/>
      <c r="X19" s="62">
        <v>4</v>
      </c>
      <c r="Y19" s="62"/>
      <c r="Z19" s="63"/>
    </row>
    <row r="20" spans="1:26">
      <c r="A20" s="37"/>
      <c r="B20" s="94" t="s">
        <v>90</v>
      </c>
      <c r="C20" s="21">
        <v>0.0401</v>
      </c>
      <c r="D20" s="22">
        <v>0.00533</v>
      </c>
      <c r="E20" s="22"/>
      <c r="F20" s="22"/>
      <c r="G20" s="22"/>
      <c r="H20" s="22"/>
      <c r="I20" s="23"/>
      <c r="J20" s="22"/>
      <c r="K20" s="22"/>
      <c r="L20" s="22"/>
      <c r="M20" s="22">
        <v>0.1712</v>
      </c>
      <c r="N20" s="22"/>
      <c r="O20" s="22"/>
      <c r="P20" s="22"/>
      <c r="Q20" s="22"/>
      <c r="R20" s="22"/>
      <c r="S20" s="62"/>
      <c r="T20" s="62"/>
      <c r="U20" s="62"/>
      <c r="V20" s="62"/>
      <c r="W20" s="62"/>
      <c r="X20" s="62"/>
      <c r="Y20" s="62"/>
      <c r="Z20" s="63"/>
    </row>
    <row r="21" spans="1:26">
      <c r="A21" s="37"/>
      <c r="B21" s="38" t="s">
        <v>79</v>
      </c>
      <c r="C21" s="21"/>
      <c r="D21" s="22"/>
      <c r="E21" s="22">
        <v>0.00844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62">
        <v>0.018</v>
      </c>
      <c r="T21" s="62"/>
      <c r="U21" s="62"/>
      <c r="V21" s="62"/>
      <c r="W21" s="62"/>
      <c r="X21" s="62"/>
      <c r="Y21" s="62"/>
      <c r="Z21" s="63"/>
    </row>
    <row r="22" spans="1:26">
      <c r="A22" s="37"/>
      <c r="B22" s="24" t="s">
        <v>39</v>
      </c>
      <c r="C22" s="21"/>
      <c r="D22" s="22"/>
      <c r="E22" s="22"/>
      <c r="F22" s="22"/>
      <c r="G22" s="22"/>
      <c r="H22" s="22"/>
      <c r="I22" s="23"/>
      <c r="J22" s="22"/>
      <c r="K22" s="22">
        <v>0.048</v>
      </c>
      <c r="L22" s="22"/>
      <c r="M22" s="22"/>
      <c r="N22" s="22"/>
      <c r="O22" s="22"/>
      <c r="P22" s="22"/>
      <c r="Q22" s="22"/>
      <c r="R22" s="22"/>
      <c r="S22" s="62"/>
      <c r="T22" s="62"/>
      <c r="U22" s="62"/>
      <c r="V22" s="62"/>
      <c r="W22" s="62"/>
      <c r="X22" s="62"/>
      <c r="Y22" s="62"/>
      <c r="Z22" s="63"/>
    </row>
    <row r="23" ht="13.95" spans="1:26">
      <c r="A23" s="39"/>
      <c r="B23" s="40"/>
      <c r="C23" s="27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64"/>
      <c r="T23" s="64"/>
      <c r="U23" s="64"/>
      <c r="V23" s="64"/>
      <c r="W23" s="64"/>
      <c r="X23" s="64"/>
      <c r="Y23" s="64"/>
      <c r="Z23" s="63"/>
    </row>
    <row r="24" spans="1:26">
      <c r="A24" s="35" t="s">
        <v>40</v>
      </c>
      <c r="B24" s="15" t="s">
        <v>102</v>
      </c>
      <c r="C24" s="16">
        <v>0.0145</v>
      </c>
      <c r="D24" s="17">
        <v>0.0022</v>
      </c>
      <c r="E24" s="17">
        <v>0.0103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60"/>
      <c r="T24" s="60"/>
      <c r="U24" s="60">
        <v>0.005</v>
      </c>
      <c r="V24" s="60">
        <v>0.0763</v>
      </c>
      <c r="W24" s="60"/>
      <c r="X24" s="60">
        <v>8</v>
      </c>
      <c r="Y24" s="62">
        <v>10</v>
      </c>
      <c r="Z24" s="63"/>
    </row>
    <row r="25" spans="1:26">
      <c r="A25" s="37"/>
      <c r="B25" s="20" t="s">
        <v>103</v>
      </c>
      <c r="C25" s="21"/>
      <c r="D25" s="22"/>
      <c r="E25" s="22">
        <v>0.0033</v>
      </c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62"/>
      <c r="T25" s="62">
        <v>0.0274</v>
      </c>
      <c r="U25" s="62"/>
      <c r="V25" s="62"/>
      <c r="W25" s="62"/>
      <c r="X25" s="62"/>
      <c r="Y25" s="62"/>
      <c r="Z25" s="63"/>
    </row>
    <row r="26" spans="1:26">
      <c r="A26" s="37"/>
      <c r="B26" s="20" t="s">
        <v>59</v>
      </c>
      <c r="C26" s="21"/>
      <c r="D26" s="22"/>
      <c r="E26" s="22">
        <v>0.00796</v>
      </c>
      <c r="F26" s="22"/>
      <c r="G26" s="22"/>
      <c r="H26" s="22"/>
      <c r="I26" s="23">
        <v>0.0006</v>
      </c>
      <c r="J26" s="22"/>
      <c r="K26" s="22"/>
      <c r="L26" s="22"/>
      <c r="M26" s="22"/>
      <c r="N26" s="22"/>
      <c r="O26" s="22"/>
      <c r="P26" s="22"/>
      <c r="Q26" s="22"/>
      <c r="R26" s="22"/>
      <c r="S26" s="62"/>
      <c r="T26" s="62"/>
      <c r="U26" s="62"/>
      <c r="V26" s="62"/>
      <c r="W26" s="62"/>
      <c r="X26" s="62"/>
      <c r="Y26" s="62"/>
      <c r="Z26" s="63"/>
    </row>
    <row r="27" ht="13.95" spans="1:26">
      <c r="A27" s="37"/>
      <c r="B27" s="20"/>
      <c r="C27" s="21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62"/>
      <c r="T27" s="62"/>
      <c r="U27" s="62"/>
      <c r="V27" s="62"/>
      <c r="W27" s="62"/>
      <c r="X27" s="62"/>
      <c r="Y27" s="62"/>
      <c r="Z27" s="66"/>
    </row>
    <row r="28" ht="13.95" spans="1:26">
      <c r="A28" s="39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64"/>
      <c r="T28" s="64"/>
      <c r="U28" s="64"/>
      <c r="V28" s="64"/>
      <c r="W28" s="64">
        <v>1</v>
      </c>
      <c r="X28" s="64"/>
      <c r="Y28" s="64"/>
      <c r="Z28" s="93"/>
    </row>
    <row r="29" ht="15.6" spans="1:26">
      <c r="A29" s="42" t="s">
        <v>42</v>
      </c>
      <c r="B29" s="43"/>
      <c r="C29" s="16">
        <f t="shared" ref="C29:V29" si="0">SUM(C9:C28)</f>
        <v>0.2</v>
      </c>
      <c r="D29" s="17">
        <f t="shared" si="0"/>
        <v>0.01763</v>
      </c>
      <c r="E29" s="17">
        <f t="shared" si="0"/>
        <v>0.04263</v>
      </c>
      <c r="F29" s="17">
        <f t="shared" si="0"/>
        <v>0.014684</v>
      </c>
      <c r="G29" s="17">
        <f t="shared" si="0"/>
        <v>0.0109</v>
      </c>
      <c r="H29" s="17">
        <f t="shared" si="0"/>
        <v>0.015</v>
      </c>
      <c r="I29" s="17">
        <f t="shared" si="0"/>
        <v>0.0012</v>
      </c>
      <c r="J29" s="17">
        <f t="shared" si="0"/>
        <v>0.0414</v>
      </c>
      <c r="K29" s="17">
        <f t="shared" si="0"/>
        <v>0.048</v>
      </c>
      <c r="L29" s="17">
        <f t="shared" si="0"/>
        <v>0.13686</v>
      </c>
      <c r="M29" s="17">
        <f t="shared" si="0"/>
        <v>0.1712</v>
      </c>
      <c r="N29" s="17">
        <f t="shared" si="0"/>
        <v>0.0201</v>
      </c>
      <c r="O29" s="17">
        <f t="shared" si="0"/>
        <v>0.0257</v>
      </c>
      <c r="P29" s="17">
        <f t="shared" si="0"/>
        <v>0.006222</v>
      </c>
      <c r="Q29" s="17">
        <f t="shared" si="0"/>
        <v>0.079</v>
      </c>
      <c r="R29" s="17">
        <f t="shared" si="0"/>
        <v>0.08</v>
      </c>
      <c r="S29" s="17">
        <f t="shared" si="0"/>
        <v>0.018</v>
      </c>
      <c r="T29" s="17">
        <f t="shared" si="0"/>
        <v>0.0314</v>
      </c>
      <c r="U29" s="17">
        <f t="shared" si="0"/>
        <v>0.005</v>
      </c>
      <c r="V29" s="86">
        <f t="shared" si="0"/>
        <v>0.0763</v>
      </c>
      <c r="W29" s="87">
        <v>1</v>
      </c>
      <c r="X29" s="87">
        <v>12</v>
      </c>
      <c r="Y29" s="87">
        <v>10</v>
      </c>
      <c r="Z29" s="15"/>
    </row>
    <row r="30" ht="15.6" hidden="1" spans="1:26">
      <c r="A30" s="44" t="s">
        <v>43</v>
      </c>
      <c r="B30" s="45"/>
      <c r="C30" s="83">
        <f t="shared" ref="C30:V30" si="1">125*C29</f>
        <v>25</v>
      </c>
      <c r="D30" s="83">
        <f t="shared" si="1"/>
        <v>2.20375</v>
      </c>
      <c r="E30" s="83">
        <f t="shared" si="1"/>
        <v>5.32875</v>
      </c>
      <c r="F30" s="83">
        <f t="shared" si="1"/>
        <v>1.8355</v>
      </c>
      <c r="G30" s="83">
        <f t="shared" si="1"/>
        <v>1.3625</v>
      </c>
      <c r="H30" s="83">
        <f t="shared" si="1"/>
        <v>1.875</v>
      </c>
      <c r="I30" s="83">
        <f t="shared" si="1"/>
        <v>0.15</v>
      </c>
      <c r="J30" s="83">
        <f t="shared" si="1"/>
        <v>5.175</v>
      </c>
      <c r="K30" s="83">
        <f t="shared" si="1"/>
        <v>6</v>
      </c>
      <c r="L30" s="83">
        <f t="shared" si="1"/>
        <v>17.1075</v>
      </c>
      <c r="M30" s="83">
        <f t="shared" si="1"/>
        <v>21.4</v>
      </c>
      <c r="N30" s="83">
        <f t="shared" si="1"/>
        <v>2.5125</v>
      </c>
      <c r="O30" s="83">
        <f t="shared" si="1"/>
        <v>3.2125</v>
      </c>
      <c r="P30" s="83">
        <f t="shared" si="1"/>
        <v>0.77775</v>
      </c>
      <c r="Q30" s="83">
        <f t="shared" si="1"/>
        <v>9.875</v>
      </c>
      <c r="R30" s="83">
        <f t="shared" si="1"/>
        <v>10</v>
      </c>
      <c r="S30" s="83">
        <f t="shared" si="1"/>
        <v>2.25</v>
      </c>
      <c r="T30" s="83">
        <f t="shared" si="1"/>
        <v>3.925</v>
      </c>
      <c r="U30" s="83">
        <f t="shared" si="1"/>
        <v>0.625</v>
      </c>
      <c r="V30" s="83">
        <f t="shared" si="1"/>
        <v>9.5375</v>
      </c>
      <c r="W30" s="83">
        <v>1</v>
      </c>
      <c r="X30" s="83">
        <v>12</v>
      </c>
      <c r="Y30" s="83">
        <v>10</v>
      </c>
      <c r="Z30" s="20"/>
    </row>
    <row r="31" ht="15.6" spans="1:26">
      <c r="A31" s="44" t="s">
        <v>43</v>
      </c>
      <c r="B31" s="45"/>
      <c r="C31" s="46">
        <f t="shared" ref="C31:V31" si="2">ROUND(C30,2)</f>
        <v>25</v>
      </c>
      <c r="D31" s="48">
        <f t="shared" si="2"/>
        <v>2.2</v>
      </c>
      <c r="E31" s="48">
        <f t="shared" si="2"/>
        <v>5.33</v>
      </c>
      <c r="F31" s="48">
        <f t="shared" si="2"/>
        <v>1.84</v>
      </c>
      <c r="G31" s="48">
        <f t="shared" si="2"/>
        <v>1.36</v>
      </c>
      <c r="H31" s="48">
        <f t="shared" si="2"/>
        <v>1.88</v>
      </c>
      <c r="I31" s="48">
        <f t="shared" si="2"/>
        <v>0.15</v>
      </c>
      <c r="J31" s="48">
        <f t="shared" si="2"/>
        <v>5.18</v>
      </c>
      <c r="K31" s="48">
        <f t="shared" si="2"/>
        <v>6</v>
      </c>
      <c r="L31" s="48">
        <f t="shared" si="2"/>
        <v>17.11</v>
      </c>
      <c r="M31" s="48">
        <f t="shared" si="2"/>
        <v>21.4</v>
      </c>
      <c r="N31" s="55">
        <f t="shared" si="2"/>
        <v>2.51</v>
      </c>
      <c r="O31" s="55">
        <f t="shared" si="2"/>
        <v>3.21</v>
      </c>
      <c r="P31" s="55">
        <f t="shared" si="2"/>
        <v>0.78</v>
      </c>
      <c r="Q31" s="55">
        <f t="shared" si="2"/>
        <v>9.88</v>
      </c>
      <c r="R31" s="55">
        <f t="shared" si="2"/>
        <v>10</v>
      </c>
      <c r="S31" s="55">
        <f t="shared" si="2"/>
        <v>2.25</v>
      </c>
      <c r="T31" s="55">
        <f t="shared" si="2"/>
        <v>3.93</v>
      </c>
      <c r="U31" s="55">
        <f t="shared" si="2"/>
        <v>0.63</v>
      </c>
      <c r="V31" s="55">
        <f t="shared" si="2"/>
        <v>9.54</v>
      </c>
      <c r="W31" s="88">
        <v>1</v>
      </c>
      <c r="X31" s="88">
        <v>12</v>
      </c>
      <c r="Y31" s="88">
        <v>10</v>
      </c>
      <c r="Z31" s="20"/>
    </row>
    <row r="32" ht="15.6" spans="1:26">
      <c r="A32" s="44" t="s">
        <v>44</v>
      </c>
      <c r="B32" s="45"/>
      <c r="C32" s="46">
        <v>79</v>
      </c>
      <c r="D32" s="47">
        <v>800</v>
      </c>
      <c r="E32" s="47">
        <v>80</v>
      </c>
      <c r="F32" s="47">
        <v>105</v>
      </c>
      <c r="G32" s="47">
        <v>60</v>
      </c>
      <c r="H32" s="48">
        <v>133</v>
      </c>
      <c r="I32" s="47">
        <v>1800</v>
      </c>
      <c r="J32" s="47">
        <v>62.37</v>
      </c>
      <c r="K32" s="47">
        <v>39.5</v>
      </c>
      <c r="L32" s="48">
        <v>100</v>
      </c>
      <c r="M32" s="48">
        <v>28</v>
      </c>
      <c r="N32" s="48">
        <v>52</v>
      </c>
      <c r="O32" s="55">
        <v>82</v>
      </c>
      <c r="P32" s="55">
        <v>200</v>
      </c>
      <c r="Q32" s="48">
        <v>253</v>
      </c>
      <c r="R32" s="48">
        <v>125</v>
      </c>
      <c r="S32" s="55">
        <v>250</v>
      </c>
      <c r="T32" s="55">
        <v>368.42</v>
      </c>
      <c r="U32" s="55">
        <v>160</v>
      </c>
      <c r="V32" s="55">
        <v>319.2</v>
      </c>
      <c r="W32" s="55">
        <v>15</v>
      </c>
      <c r="X32" s="55">
        <v>6</v>
      </c>
      <c r="Y32" s="55">
        <v>2.7</v>
      </c>
      <c r="Z32" s="68"/>
    </row>
    <row r="33" ht="16.35" spans="1:26">
      <c r="A33" s="49" t="s">
        <v>45</v>
      </c>
      <c r="B33" s="50"/>
      <c r="C33" s="51">
        <f t="shared" ref="C33:Y33" si="3">C31*C32</f>
        <v>1975</v>
      </c>
      <c r="D33" s="51">
        <f t="shared" si="3"/>
        <v>1760</v>
      </c>
      <c r="E33" s="51">
        <f t="shared" si="3"/>
        <v>426.4</v>
      </c>
      <c r="F33" s="51">
        <f t="shared" si="3"/>
        <v>193.2</v>
      </c>
      <c r="G33" s="51">
        <f t="shared" si="3"/>
        <v>81.6</v>
      </c>
      <c r="H33" s="51">
        <f t="shared" si="3"/>
        <v>250.04</v>
      </c>
      <c r="I33" s="51">
        <f t="shared" si="3"/>
        <v>270</v>
      </c>
      <c r="J33" s="51">
        <f t="shared" si="3"/>
        <v>323.0766</v>
      </c>
      <c r="K33" s="51">
        <f t="shared" si="3"/>
        <v>237</v>
      </c>
      <c r="L33" s="51">
        <f t="shared" si="3"/>
        <v>1711</v>
      </c>
      <c r="M33" s="51">
        <f t="shared" si="3"/>
        <v>599.2</v>
      </c>
      <c r="N33" s="51">
        <f t="shared" si="3"/>
        <v>130.52</v>
      </c>
      <c r="O33" s="51">
        <f t="shared" si="3"/>
        <v>263.22</v>
      </c>
      <c r="P33" s="51">
        <f t="shared" si="3"/>
        <v>156</v>
      </c>
      <c r="Q33" s="51">
        <f t="shared" si="3"/>
        <v>2499.64</v>
      </c>
      <c r="R33" s="51">
        <f t="shared" si="3"/>
        <v>1250</v>
      </c>
      <c r="S33" s="51">
        <f t="shared" si="3"/>
        <v>562.5</v>
      </c>
      <c r="T33" s="51">
        <f t="shared" si="3"/>
        <v>1447.8906</v>
      </c>
      <c r="U33" s="51">
        <f t="shared" si="3"/>
        <v>100.8</v>
      </c>
      <c r="V33" s="51">
        <f t="shared" si="3"/>
        <v>3045.168</v>
      </c>
      <c r="W33" s="51">
        <f t="shared" si="3"/>
        <v>15</v>
      </c>
      <c r="X33" s="51">
        <f t="shared" si="3"/>
        <v>72</v>
      </c>
      <c r="Y33" s="51">
        <f t="shared" si="3"/>
        <v>27</v>
      </c>
      <c r="Z33" s="69">
        <f>SUM(C33:Y33)</f>
        <v>17396.2552</v>
      </c>
    </row>
    <row r="34" ht="15.6" spans="1:26">
      <c r="A34" s="52"/>
      <c r="B34" s="52"/>
      <c r="C34" s="84"/>
      <c r="D34" s="84"/>
      <c r="E34" s="84"/>
      <c r="F34" s="84"/>
      <c r="G34" s="84"/>
      <c r="H34" s="84"/>
      <c r="I34" s="85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53">
        <f>Z33/Z2</f>
        <v>139.1700416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workbookViewId="0">
      <pane ySplit="7" topLeftCell="A24" activePane="bottomLeft" state="frozen"/>
      <selection/>
      <selection pane="bottomLeft" activeCell="F39" sqref="F39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" customWidth="1"/>
    <col min="4" max="4" width="7.11111111111111" customWidth="1"/>
    <col min="5" max="5" width="6.11111111111111" customWidth="1"/>
    <col min="6" max="6" width="6.66666666666667" customWidth="1"/>
    <col min="7" max="7" width="6.33333333333333" customWidth="1"/>
    <col min="8" max="8" width="7" customWidth="1"/>
    <col min="9" max="9" width="6.33333333333333" customWidth="1"/>
    <col min="10" max="10" width="6.22222222222222" customWidth="1"/>
    <col min="11" max="11" width="6.33333333333333" customWidth="1"/>
    <col min="12" max="12" width="6.44444444444444" customWidth="1"/>
    <col min="13" max="13" width="6.77777777777778" customWidth="1"/>
    <col min="14" max="14" width="6.33333333333333" customWidth="1"/>
    <col min="15" max="15" width="6" customWidth="1"/>
    <col min="16" max="16" width="6.22222222222222" customWidth="1"/>
    <col min="17" max="17" width="7.22222222222222" customWidth="1"/>
    <col min="18" max="18" width="6.44444444444444" customWidth="1"/>
    <col min="19" max="19" width="7" customWidth="1"/>
    <col min="20" max="20" width="6.44444444444444" customWidth="1"/>
    <col min="21" max="21" width="7.77777777777778" customWidth="1"/>
    <col min="22" max="23" width="6.11111111111111" customWidth="1"/>
    <col min="24" max="24" width="6.55555555555556" customWidth="1"/>
    <col min="25" max="25" width="6.11111111111111" customWidth="1"/>
    <col min="26" max="26" width="5.66666666666667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2"/>
      <c r="B2" s="95" t="s">
        <v>157</v>
      </c>
      <c r="C2" s="96" t="s">
        <v>2</v>
      </c>
      <c r="D2" s="4" t="s">
        <v>3</v>
      </c>
      <c r="E2" s="4" t="s">
        <v>4</v>
      </c>
      <c r="F2" s="4" t="s">
        <v>54</v>
      </c>
      <c r="G2" s="4" t="s">
        <v>82</v>
      </c>
      <c r="H2" s="4" t="s">
        <v>7</v>
      </c>
      <c r="I2" s="4" t="s">
        <v>8</v>
      </c>
      <c r="J2" s="4" t="s">
        <v>9</v>
      </c>
      <c r="K2" s="4" t="s">
        <v>52</v>
      </c>
      <c r="L2" s="4" t="s">
        <v>21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95</v>
      </c>
      <c r="R2" s="4" t="s">
        <v>6</v>
      </c>
      <c r="S2" s="4" t="s">
        <v>84</v>
      </c>
      <c r="T2" s="4" t="s">
        <v>71</v>
      </c>
      <c r="U2" s="4" t="s">
        <v>18</v>
      </c>
      <c r="V2" s="4" t="s">
        <v>17</v>
      </c>
      <c r="W2" s="4" t="s">
        <v>25</v>
      </c>
      <c r="X2" s="4" t="s">
        <v>124</v>
      </c>
      <c r="Y2" s="4" t="s">
        <v>72</v>
      </c>
      <c r="Z2" s="4" t="s">
        <v>125</v>
      </c>
      <c r="AA2" s="116">
        <v>122</v>
      </c>
    </row>
    <row r="3" spans="1:27">
      <c r="A3" s="5"/>
      <c r="B3" s="97"/>
      <c r="C3" s="9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7"/>
    </row>
    <row r="4" spans="1:27">
      <c r="A4" s="5"/>
      <c r="B4" s="97"/>
      <c r="C4" s="9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7"/>
    </row>
    <row r="5" ht="12" customHeight="1" spans="1:27">
      <c r="A5" s="5"/>
      <c r="B5" s="97"/>
      <c r="C5" s="9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17"/>
    </row>
    <row r="6" spans="1:27">
      <c r="A6" s="5"/>
      <c r="B6" s="97"/>
      <c r="C6" s="9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17"/>
    </row>
    <row r="7" ht="28" customHeight="1" spans="1:27">
      <c r="A7" s="8"/>
      <c r="B7" s="99"/>
      <c r="C7" s="10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8"/>
    </row>
    <row r="8" ht="15" customHeight="1" spans="1:27">
      <c r="A8" s="11"/>
      <c r="B8" s="59"/>
      <c r="C8" s="101">
        <v>1</v>
      </c>
      <c r="D8" s="102">
        <v>2</v>
      </c>
      <c r="E8" s="101">
        <v>3</v>
      </c>
      <c r="F8" s="101">
        <v>4</v>
      </c>
      <c r="G8" s="101">
        <v>5</v>
      </c>
      <c r="H8" s="102">
        <v>6</v>
      </c>
      <c r="I8" s="101">
        <v>7</v>
      </c>
      <c r="J8" s="101">
        <v>8</v>
      </c>
      <c r="K8" s="101">
        <v>9</v>
      </c>
      <c r="L8" s="102">
        <v>10</v>
      </c>
      <c r="M8" s="101">
        <v>11</v>
      </c>
      <c r="N8" s="101">
        <v>12</v>
      </c>
      <c r="O8" s="101">
        <v>13</v>
      </c>
      <c r="P8" s="102">
        <v>14</v>
      </c>
      <c r="Q8" s="101">
        <v>15</v>
      </c>
      <c r="R8" s="101">
        <v>16</v>
      </c>
      <c r="S8" s="101">
        <v>17</v>
      </c>
      <c r="T8" s="102">
        <v>18</v>
      </c>
      <c r="U8" s="101">
        <v>19</v>
      </c>
      <c r="V8" s="101">
        <v>20</v>
      </c>
      <c r="W8" s="101">
        <v>21</v>
      </c>
      <c r="X8" s="102">
        <v>22</v>
      </c>
      <c r="Y8" s="101">
        <v>23</v>
      </c>
      <c r="Z8" s="101">
        <v>24</v>
      </c>
      <c r="AA8" s="119" t="s">
        <v>27</v>
      </c>
    </row>
    <row r="9" spans="1:27">
      <c r="A9" s="103" t="s">
        <v>28</v>
      </c>
      <c r="B9" s="15" t="s">
        <v>158</v>
      </c>
      <c r="C9" s="16">
        <v>0.1484</v>
      </c>
      <c r="D9" s="17"/>
      <c r="E9" s="17">
        <v>0.00544</v>
      </c>
      <c r="F9" s="17">
        <v>0.0274</v>
      </c>
      <c r="G9" s="17"/>
      <c r="H9" s="8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86"/>
      <c r="Y9" s="87"/>
      <c r="Z9" s="87"/>
      <c r="AA9" s="61" t="s">
        <v>109</v>
      </c>
    </row>
    <row r="10" spans="1:27">
      <c r="A10" s="104"/>
      <c r="B10" s="20" t="s">
        <v>59</v>
      </c>
      <c r="C10" s="21"/>
      <c r="D10" s="22"/>
      <c r="E10" s="22">
        <v>0.0081</v>
      </c>
      <c r="F10" s="22"/>
      <c r="G10" s="22"/>
      <c r="H10" s="110">
        <v>0.00056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10"/>
      <c r="Y10" s="113"/>
      <c r="Z10" s="113"/>
      <c r="AA10" s="63"/>
    </row>
    <row r="11" spans="1:27">
      <c r="A11" s="104"/>
      <c r="B11" s="24" t="s">
        <v>32</v>
      </c>
      <c r="C11" s="21"/>
      <c r="D11" s="22">
        <v>0.0104</v>
      </c>
      <c r="E11" s="22"/>
      <c r="F11" s="22"/>
      <c r="G11" s="22"/>
      <c r="H11" s="110"/>
      <c r="I11" s="22">
        <v>0.0304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10"/>
      <c r="Y11" s="113"/>
      <c r="Z11" s="113"/>
      <c r="AA11" s="63"/>
    </row>
    <row r="12" spans="1:27">
      <c r="A12" s="104"/>
      <c r="B12" s="20"/>
      <c r="C12" s="21"/>
      <c r="D12" s="22"/>
      <c r="E12" s="22"/>
      <c r="F12" s="22"/>
      <c r="G12" s="22"/>
      <c r="H12" s="11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10"/>
      <c r="Y12" s="113"/>
      <c r="Z12" s="113"/>
      <c r="AA12" s="63"/>
    </row>
    <row r="13" ht="13.95" spans="1:27">
      <c r="A13" s="105"/>
      <c r="B13" s="26"/>
      <c r="C13" s="27"/>
      <c r="D13" s="28"/>
      <c r="E13" s="28"/>
      <c r="F13" s="28"/>
      <c r="G13" s="28"/>
      <c r="H13" s="11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1"/>
      <c r="Y13" s="114"/>
      <c r="Z13" s="114"/>
      <c r="AA13" s="63"/>
    </row>
    <row r="14" spans="1:27">
      <c r="A14" s="103" t="s">
        <v>33</v>
      </c>
      <c r="B14" s="15" t="s">
        <v>18</v>
      </c>
      <c r="C14" s="16"/>
      <c r="D14" s="17"/>
      <c r="E14" s="17"/>
      <c r="F14" s="17"/>
      <c r="G14" s="17"/>
      <c r="H14" s="8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0.0919</v>
      </c>
      <c r="V14" s="17"/>
      <c r="W14" s="17"/>
      <c r="X14" s="86"/>
      <c r="Y14" s="87"/>
      <c r="Z14" s="87"/>
      <c r="AA14" s="63"/>
    </row>
    <row r="15" spans="1:27">
      <c r="A15" s="104"/>
      <c r="B15" s="20"/>
      <c r="C15" s="21"/>
      <c r="D15" s="22"/>
      <c r="E15" s="22"/>
      <c r="F15" s="22"/>
      <c r="G15" s="22"/>
      <c r="H15" s="11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10"/>
      <c r="Y15" s="113"/>
      <c r="Z15" s="113"/>
      <c r="AA15" s="63"/>
    </row>
    <row r="16" spans="1:27">
      <c r="A16" s="104"/>
      <c r="B16" s="20"/>
      <c r="C16" s="21"/>
      <c r="D16" s="22"/>
      <c r="E16" s="22"/>
      <c r="F16" s="22"/>
      <c r="G16" s="22"/>
      <c r="H16" s="11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10"/>
      <c r="Y16" s="113"/>
      <c r="Z16" s="113"/>
      <c r="AA16" s="63"/>
    </row>
    <row r="17" ht="13.95" spans="1:27">
      <c r="A17" s="105"/>
      <c r="B17" s="26"/>
      <c r="C17" s="32"/>
      <c r="D17" s="33"/>
      <c r="E17" s="33"/>
      <c r="F17" s="33"/>
      <c r="G17" s="33"/>
      <c r="H17" s="11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112"/>
      <c r="Y17" s="115"/>
      <c r="Z17" s="115"/>
      <c r="AA17" s="63"/>
    </row>
    <row r="18" ht="27" customHeight="1" spans="1:27">
      <c r="A18" s="106" t="s">
        <v>34</v>
      </c>
      <c r="B18" s="36" t="s">
        <v>159</v>
      </c>
      <c r="C18" s="16"/>
      <c r="D18" s="17"/>
      <c r="E18" s="17">
        <v>0.0014</v>
      </c>
      <c r="F18" s="17"/>
      <c r="G18" s="17"/>
      <c r="H18" s="86"/>
      <c r="I18" s="17"/>
      <c r="J18" s="17"/>
      <c r="K18" s="17"/>
      <c r="L18" s="17"/>
      <c r="M18" s="17">
        <v>0.0754</v>
      </c>
      <c r="N18" s="17">
        <v>0.01</v>
      </c>
      <c r="O18" s="17">
        <v>0.0104</v>
      </c>
      <c r="P18" s="17">
        <v>0.0023</v>
      </c>
      <c r="Q18" s="17">
        <v>0.0785</v>
      </c>
      <c r="R18" s="17">
        <v>0.06333</v>
      </c>
      <c r="S18" s="17"/>
      <c r="T18" s="17"/>
      <c r="U18" s="17"/>
      <c r="V18" s="17">
        <v>0.00644</v>
      </c>
      <c r="W18" s="17"/>
      <c r="X18" s="86"/>
      <c r="Y18" s="87"/>
      <c r="Z18" s="87"/>
      <c r="AA18" s="63"/>
    </row>
    <row r="19" ht="24" customHeight="1" spans="1:27">
      <c r="A19" s="107"/>
      <c r="B19" s="38" t="s">
        <v>160</v>
      </c>
      <c r="C19" s="21"/>
      <c r="D19" s="22"/>
      <c r="E19" s="22"/>
      <c r="F19" s="22"/>
      <c r="G19" s="22"/>
      <c r="H19" s="110"/>
      <c r="I19" s="22">
        <v>0.01</v>
      </c>
      <c r="J19" s="22"/>
      <c r="K19" s="22"/>
      <c r="L19" s="22"/>
      <c r="M19" s="22"/>
      <c r="N19" s="22">
        <v>0.01044</v>
      </c>
      <c r="O19" s="22">
        <v>0.0153</v>
      </c>
      <c r="P19" s="22">
        <v>0.003444</v>
      </c>
      <c r="Q19" s="22"/>
      <c r="R19" s="22"/>
      <c r="S19" s="22">
        <v>0.0614</v>
      </c>
      <c r="T19" s="22"/>
      <c r="U19" s="22"/>
      <c r="V19" s="22">
        <v>0.0033</v>
      </c>
      <c r="W19" s="22"/>
      <c r="X19" s="110">
        <v>3</v>
      </c>
      <c r="Y19" s="113"/>
      <c r="Z19" s="113"/>
      <c r="AA19" s="63"/>
    </row>
    <row r="20" spans="1:27">
      <c r="A20" s="107"/>
      <c r="B20" s="38" t="s">
        <v>101</v>
      </c>
      <c r="C20" s="21"/>
      <c r="D20" s="22">
        <v>0.00744</v>
      </c>
      <c r="E20" s="22"/>
      <c r="F20" s="22"/>
      <c r="G20" s="22"/>
      <c r="H20" s="110"/>
      <c r="I20" s="22"/>
      <c r="J20" s="22"/>
      <c r="K20" s="22"/>
      <c r="L20" s="22">
        <v>0.0444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10"/>
      <c r="Y20" s="113"/>
      <c r="Z20" s="113"/>
      <c r="AA20" s="63"/>
    </row>
    <row r="21" spans="1:27">
      <c r="A21" s="107"/>
      <c r="B21" s="38" t="s">
        <v>63</v>
      </c>
      <c r="C21" s="21"/>
      <c r="D21" s="22"/>
      <c r="E21" s="22">
        <v>0.0084</v>
      </c>
      <c r="F21" s="22"/>
      <c r="G21" s="22"/>
      <c r="H21" s="110"/>
      <c r="I21" s="22"/>
      <c r="J21" s="22"/>
      <c r="K21" s="22">
        <v>0.018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10"/>
      <c r="Y21" s="113"/>
      <c r="Z21" s="113"/>
      <c r="AA21" s="63"/>
    </row>
    <row r="22" spans="1:27">
      <c r="A22" s="107"/>
      <c r="B22" s="24" t="s">
        <v>39</v>
      </c>
      <c r="C22" s="21"/>
      <c r="D22" s="22"/>
      <c r="E22" s="22"/>
      <c r="F22" s="22"/>
      <c r="G22" s="22"/>
      <c r="H22" s="110"/>
      <c r="I22" s="22"/>
      <c r="J22" s="22">
        <v>0.0492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110"/>
      <c r="Y22" s="113"/>
      <c r="Z22" s="113"/>
      <c r="AA22" s="63"/>
    </row>
    <row r="23" ht="13.95" spans="1:27">
      <c r="A23" s="108"/>
      <c r="B23" s="40"/>
      <c r="C23" s="27"/>
      <c r="D23" s="28"/>
      <c r="E23" s="28"/>
      <c r="F23" s="28"/>
      <c r="G23" s="28"/>
      <c r="H23" s="11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1"/>
      <c r="Y23" s="114"/>
      <c r="Z23" s="114"/>
      <c r="AA23" s="63"/>
    </row>
    <row r="24" spans="1:27">
      <c r="A24" s="106" t="s">
        <v>40</v>
      </c>
      <c r="B24" s="15" t="s">
        <v>128</v>
      </c>
      <c r="C24" s="16">
        <v>0.0103</v>
      </c>
      <c r="D24" s="17">
        <v>0.00203</v>
      </c>
      <c r="E24" s="17">
        <v>0.01044</v>
      </c>
      <c r="F24" s="17"/>
      <c r="G24" s="17"/>
      <c r="H24" s="86"/>
      <c r="I24" s="17"/>
      <c r="J24" s="17"/>
      <c r="K24" s="17"/>
      <c r="L24" s="17"/>
      <c r="M24" s="17"/>
      <c r="N24" s="17"/>
      <c r="O24" s="17"/>
      <c r="P24" s="17">
        <v>0.0024</v>
      </c>
      <c r="Q24" s="17"/>
      <c r="R24" s="17"/>
      <c r="S24" s="17"/>
      <c r="T24" s="17">
        <v>0.0444</v>
      </c>
      <c r="U24" s="17"/>
      <c r="V24" s="17"/>
      <c r="W24" s="17"/>
      <c r="X24" s="86">
        <v>13</v>
      </c>
      <c r="Y24" s="87"/>
      <c r="Z24" s="87">
        <v>5</v>
      </c>
      <c r="AA24" s="63"/>
    </row>
    <row r="25" spans="1:27">
      <c r="A25" s="107"/>
      <c r="B25" s="20" t="s">
        <v>92</v>
      </c>
      <c r="C25" s="21">
        <v>0.1528</v>
      </c>
      <c r="D25" s="22"/>
      <c r="E25" s="22">
        <v>0.0084</v>
      </c>
      <c r="F25" s="22"/>
      <c r="G25" s="22">
        <v>0.003</v>
      </c>
      <c r="H25" s="11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10"/>
      <c r="Y25" s="113"/>
      <c r="Z25" s="113"/>
      <c r="AA25" s="63"/>
    </row>
    <row r="26" spans="1:27">
      <c r="A26" s="107"/>
      <c r="B26" s="20"/>
      <c r="C26" s="21"/>
      <c r="D26" s="22"/>
      <c r="E26" s="22"/>
      <c r="F26" s="22"/>
      <c r="G26" s="22"/>
      <c r="H26" s="11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10"/>
      <c r="Y26" s="113"/>
      <c r="Z26" s="113"/>
      <c r="AA26" s="63"/>
    </row>
    <row r="27" spans="1:27">
      <c r="A27" s="107"/>
      <c r="B27" s="31"/>
      <c r="C27" s="32"/>
      <c r="D27" s="33"/>
      <c r="E27" s="33"/>
      <c r="F27" s="33"/>
      <c r="G27" s="33"/>
      <c r="H27" s="1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12"/>
      <c r="Y27" s="115"/>
      <c r="Z27" s="115"/>
      <c r="AA27" s="63"/>
    </row>
    <row r="28" ht="13.95" spans="1:27">
      <c r="A28" s="108"/>
      <c r="B28" s="26"/>
      <c r="C28" s="27"/>
      <c r="D28" s="28"/>
      <c r="E28" s="28"/>
      <c r="F28" s="28"/>
      <c r="G28" s="28"/>
      <c r="H28" s="11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>
        <v>0.38</v>
      </c>
      <c r="X28" s="111"/>
      <c r="Y28" s="114">
        <v>1</v>
      </c>
      <c r="Z28" s="114"/>
      <c r="AA28" s="63"/>
    </row>
    <row r="29" ht="16.35" spans="1:27">
      <c r="A29" s="42" t="s">
        <v>42</v>
      </c>
      <c r="B29" s="43"/>
      <c r="C29" s="16">
        <f>SUM(C9:C28)</f>
        <v>0.3115</v>
      </c>
      <c r="D29" s="17">
        <f>SUM(D9:D28)</f>
        <v>0.01987</v>
      </c>
      <c r="E29" s="17">
        <f>SUM(E9:E28)</f>
        <v>0.04218</v>
      </c>
      <c r="F29" s="17">
        <f t="shared" ref="F29:V29" si="0">SUM(F9:F28)</f>
        <v>0.0274</v>
      </c>
      <c r="G29" s="17">
        <f t="shared" si="0"/>
        <v>0.003</v>
      </c>
      <c r="H29" s="86">
        <f t="shared" si="0"/>
        <v>0.00056</v>
      </c>
      <c r="I29" s="17">
        <f t="shared" si="0"/>
        <v>0.0404</v>
      </c>
      <c r="J29" s="17">
        <f t="shared" si="0"/>
        <v>0.0492</v>
      </c>
      <c r="K29" s="17">
        <f t="shared" si="0"/>
        <v>0.018</v>
      </c>
      <c r="L29" s="17">
        <f t="shared" si="0"/>
        <v>0.0444</v>
      </c>
      <c r="M29" s="17">
        <f t="shared" si="0"/>
        <v>0.0754</v>
      </c>
      <c r="N29" s="17">
        <f t="shared" si="0"/>
        <v>0.02044</v>
      </c>
      <c r="O29" s="17">
        <f t="shared" si="0"/>
        <v>0.0257</v>
      </c>
      <c r="P29" s="17">
        <f t="shared" si="0"/>
        <v>0.008144</v>
      </c>
      <c r="Q29" s="17">
        <f t="shared" si="0"/>
        <v>0.0785</v>
      </c>
      <c r="R29" s="17">
        <f t="shared" si="0"/>
        <v>0.06333</v>
      </c>
      <c r="S29" s="17">
        <f t="shared" si="0"/>
        <v>0.0614</v>
      </c>
      <c r="T29" s="17">
        <f t="shared" si="0"/>
        <v>0.0444</v>
      </c>
      <c r="U29" s="17">
        <f t="shared" si="0"/>
        <v>0.0919</v>
      </c>
      <c r="V29" s="17">
        <f t="shared" si="0"/>
        <v>0.00974</v>
      </c>
      <c r="W29" s="17">
        <v>0.38</v>
      </c>
      <c r="X29" s="17">
        <v>16</v>
      </c>
      <c r="Y29" s="17">
        <v>1</v>
      </c>
      <c r="Z29" s="17">
        <v>5</v>
      </c>
      <c r="AA29" s="66"/>
    </row>
    <row r="30" ht="15.6" hidden="1" spans="1:27">
      <c r="A30" s="44" t="s">
        <v>43</v>
      </c>
      <c r="B30" s="45"/>
      <c r="C30" s="83">
        <f>122*C29</f>
        <v>38.003</v>
      </c>
      <c r="D30" s="83">
        <f>122*D29</f>
        <v>2.42414</v>
      </c>
      <c r="E30" s="83">
        <f>122*E29</f>
        <v>5.14596</v>
      </c>
      <c r="F30" s="83">
        <f t="shared" ref="F30:X30" si="1">122*F29</f>
        <v>3.3428</v>
      </c>
      <c r="G30" s="83">
        <f t="shared" si="1"/>
        <v>0.366</v>
      </c>
      <c r="H30" s="83">
        <f t="shared" si="1"/>
        <v>0.06832</v>
      </c>
      <c r="I30" s="83">
        <f t="shared" si="1"/>
        <v>4.9288</v>
      </c>
      <c r="J30" s="83">
        <f t="shared" si="1"/>
        <v>6.0024</v>
      </c>
      <c r="K30" s="83">
        <f t="shared" si="1"/>
        <v>2.196</v>
      </c>
      <c r="L30" s="83">
        <f t="shared" si="1"/>
        <v>5.4168</v>
      </c>
      <c r="M30" s="83">
        <f t="shared" si="1"/>
        <v>9.1988</v>
      </c>
      <c r="N30" s="83">
        <f t="shared" si="1"/>
        <v>2.49368</v>
      </c>
      <c r="O30" s="83">
        <f t="shared" si="1"/>
        <v>3.1354</v>
      </c>
      <c r="P30" s="83">
        <f t="shared" si="1"/>
        <v>0.993568</v>
      </c>
      <c r="Q30" s="83">
        <f t="shared" si="1"/>
        <v>9.577</v>
      </c>
      <c r="R30" s="83">
        <f t="shared" si="1"/>
        <v>7.72626</v>
      </c>
      <c r="S30" s="83">
        <f t="shared" si="1"/>
        <v>7.4908</v>
      </c>
      <c r="T30" s="83">
        <f t="shared" si="1"/>
        <v>5.4168</v>
      </c>
      <c r="U30" s="83">
        <f t="shared" si="1"/>
        <v>11.2118</v>
      </c>
      <c r="V30" s="83">
        <f t="shared" si="1"/>
        <v>1.18828</v>
      </c>
      <c r="W30" s="83">
        <v>0.38</v>
      </c>
      <c r="X30" s="83">
        <v>16</v>
      </c>
      <c r="Y30" s="83">
        <f>122*Y29</f>
        <v>122</v>
      </c>
      <c r="Z30" s="83">
        <v>5</v>
      </c>
      <c r="AA30" s="120"/>
    </row>
    <row r="31" ht="15.6" spans="1:27">
      <c r="A31" s="44" t="s">
        <v>43</v>
      </c>
      <c r="B31" s="45"/>
      <c r="C31" s="46">
        <f>ROUND(C30,2)</f>
        <v>38</v>
      </c>
      <c r="D31" s="48">
        <f>ROUND(D30,2)</f>
        <v>2.42</v>
      </c>
      <c r="E31" s="48">
        <f>ROUND(E30,2)</f>
        <v>5.15</v>
      </c>
      <c r="F31" s="48">
        <f t="shared" ref="F31:V31" si="2">ROUND(F30,2)</f>
        <v>3.34</v>
      </c>
      <c r="G31" s="48">
        <f t="shared" si="2"/>
        <v>0.37</v>
      </c>
      <c r="H31" s="48">
        <f t="shared" si="2"/>
        <v>0.07</v>
      </c>
      <c r="I31" s="48">
        <f t="shared" si="2"/>
        <v>4.93</v>
      </c>
      <c r="J31" s="48">
        <f t="shared" si="2"/>
        <v>6</v>
      </c>
      <c r="K31" s="48">
        <f t="shared" si="2"/>
        <v>2.2</v>
      </c>
      <c r="L31" s="48">
        <f t="shared" si="2"/>
        <v>5.42</v>
      </c>
      <c r="M31" s="55">
        <f t="shared" si="2"/>
        <v>9.2</v>
      </c>
      <c r="N31" s="55">
        <f t="shared" si="2"/>
        <v>2.49</v>
      </c>
      <c r="O31" s="55">
        <f t="shared" si="2"/>
        <v>3.14</v>
      </c>
      <c r="P31" s="55">
        <f t="shared" si="2"/>
        <v>0.99</v>
      </c>
      <c r="Q31" s="55">
        <f t="shared" si="2"/>
        <v>9.58</v>
      </c>
      <c r="R31" s="55">
        <f t="shared" si="2"/>
        <v>7.73</v>
      </c>
      <c r="S31" s="55">
        <f t="shared" si="2"/>
        <v>7.49</v>
      </c>
      <c r="T31" s="55">
        <f t="shared" si="2"/>
        <v>5.42</v>
      </c>
      <c r="U31" s="55">
        <f t="shared" si="2"/>
        <v>11.21</v>
      </c>
      <c r="V31" s="55">
        <f t="shared" si="2"/>
        <v>1.19</v>
      </c>
      <c r="W31" s="55">
        <v>0.38</v>
      </c>
      <c r="X31" s="55">
        <v>16</v>
      </c>
      <c r="Y31" s="55">
        <v>1</v>
      </c>
      <c r="Z31" s="55">
        <v>5</v>
      </c>
      <c r="AA31" s="68"/>
    </row>
    <row r="32" ht="15.6" spans="1:27">
      <c r="A32" s="44" t="s">
        <v>44</v>
      </c>
      <c r="B32" s="45"/>
      <c r="C32" s="46">
        <v>79</v>
      </c>
      <c r="D32" s="47">
        <v>800</v>
      </c>
      <c r="E32" s="47">
        <v>80</v>
      </c>
      <c r="F32" s="47">
        <v>125</v>
      </c>
      <c r="G32" s="48">
        <v>900</v>
      </c>
      <c r="H32" s="47">
        <v>1800</v>
      </c>
      <c r="I32" s="47">
        <v>62.37</v>
      </c>
      <c r="J32" s="47">
        <v>39.5</v>
      </c>
      <c r="K32" s="48">
        <v>250</v>
      </c>
      <c r="L32" s="48">
        <v>133</v>
      </c>
      <c r="M32" s="48">
        <v>28</v>
      </c>
      <c r="N32" s="48">
        <v>52</v>
      </c>
      <c r="O32" s="55">
        <v>82</v>
      </c>
      <c r="P32" s="55">
        <v>200</v>
      </c>
      <c r="Q32" s="48">
        <v>253</v>
      </c>
      <c r="R32" s="55">
        <v>25</v>
      </c>
      <c r="S32" s="55">
        <v>325</v>
      </c>
      <c r="T32" s="55">
        <v>85</v>
      </c>
      <c r="U32" s="55">
        <v>110</v>
      </c>
      <c r="V32" s="55">
        <v>368.42</v>
      </c>
      <c r="W32" s="55">
        <v>500</v>
      </c>
      <c r="X32" s="55">
        <v>6</v>
      </c>
      <c r="Y32" s="88">
        <v>18</v>
      </c>
      <c r="Z32" s="88">
        <v>2.7</v>
      </c>
      <c r="AA32" s="20"/>
    </row>
    <row r="33" ht="16.35" spans="1:27">
      <c r="A33" s="49" t="s">
        <v>45</v>
      </c>
      <c r="B33" s="50"/>
      <c r="C33" s="109">
        <f>C31*C32</f>
        <v>3002</v>
      </c>
      <c r="D33" s="109">
        <f>D31*D32</f>
        <v>1936</v>
      </c>
      <c r="E33" s="109">
        <f>E31*E32</f>
        <v>412</v>
      </c>
      <c r="F33" s="109">
        <f t="shared" ref="F33:Z33" si="3">F31*F32</f>
        <v>417.5</v>
      </c>
      <c r="G33" s="109">
        <f t="shared" si="3"/>
        <v>333</v>
      </c>
      <c r="H33" s="109">
        <f t="shared" si="3"/>
        <v>126</v>
      </c>
      <c r="I33" s="109">
        <f t="shared" si="3"/>
        <v>307.4841</v>
      </c>
      <c r="J33" s="109">
        <f t="shared" si="3"/>
        <v>237</v>
      </c>
      <c r="K33" s="109">
        <f t="shared" si="3"/>
        <v>550</v>
      </c>
      <c r="L33" s="109">
        <f t="shared" si="3"/>
        <v>720.86</v>
      </c>
      <c r="M33" s="109">
        <f t="shared" si="3"/>
        <v>257.6</v>
      </c>
      <c r="N33" s="109">
        <f t="shared" si="3"/>
        <v>129.48</v>
      </c>
      <c r="O33" s="109">
        <f t="shared" si="3"/>
        <v>257.48</v>
      </c>
      <c r="P33" s="109">
        <f t="shared" si="3"/>
        <v>198</v>
      </c>
      <c r="Q33" s="109">
        <f t="shared" si="3"/>
        <v>2423.74</v>
      </c>
      <c r="R33" s="109">
        <f t="shared" si="3"/>
        <v>193.25</v>
      </c>
      <c r="S33" s="109">
        <f t="shared" si="3"/>
        <v>2434.25</v>
      </c>
      <c r="T33" s="109">
        <f t="shared" si="3"/>
        <v>460.7</v>
      </c>
      <c r="U33" s="109">
        <f t="shared" si="3"/>
        <v>1233.1</v>
      </c>
      <c r="V33" s="109">
        <f t="shared" si="3"/>
        <v>438.4198</v>
      </c>
      <c r="W33" s="109">
        <f t="shared" si="3"/>
        <v>190</v>
      </c>
      <c r="X33" s="109">
        <f t="shared" si="3"/>
        <v>96</v>
      </c>
      <c r="Y33" s="109">
        <f t="shared" si="3"/>
        <v>18</v>
      </c>
      <c r="Z33" s="109">
        <f t="shared" si="3"/>
        <v>13.5</v>
      </c>
      <c r="AA33" s="69">
        <f>SUM(C33:Z33)</f>
        <v>16385.3639</v>
      </c>
    </row>
    <row r="34" ht="15.6" spans="1:27">
      <c r="A34" s="52"/>
      <c r="B34" s="52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53">
        <f>AA33/AA2</f>
        <v>134.30626147541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6"/>
  <sheetViews>
    <sheetView workbookViewId="0">
      <pane ySplit="7" topLeftCell="A23" activePane="bottomLeft" state="frozen"/>
      <selection/>
      <selection pane="bottomLeft" activeCell="G39" sqref="G39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22222222222222" customWidth="1"/>
    <col min="4" max="4" width="7" customWidth="1"/>
    <col min="5" max="5" width="6.55555555555556" customWidth="1"/>
    <col min="6" max="6" width="5.66666666666667" customWidth="1"/>
    <col min="7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6" customWidth="1"/>
    <col min="13" max="13" width="5.77777777777778" customWidth="1"/>
    <col min="14" max="14" width="6.33333333333333" customWidth="1"/>
    <col min="15" max="15" width="6.55555555555556" customWidth="1"/>
    <col min="16" max="16" width="7.22222222222222" customWidth="1"/>
    <col min="17" max="17" width="7" customWidth="1"/>
    <col min="18" max="18" width="6.55555555555556" customWidth="1"/>
    <col min="19" max="19" width="6.44444444444444" customWidth="1"/>
    <col min="20" max="20" width="7.33333333333333" customWidth="1"/>
    <col min="21" max="22" width="7" customWidth="1"/>
    <col min="23" max="23" width="6.33333333333333" customWidth="1"/>
    <col min="24" max="24" width="7.22222222222222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2"/>
      <c r="B2" s="3" t="s">
        <v>161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70</v>
      </c>
      <c r="H2" s="4" t="s">
        <v>7</v>
      </c>
      <c r="I2" s="4" t="s">
        <v>8</v>
      </c>
      <c r="J2" s="4" t="s">
        <v>9</v>
      </c>
      <c r="K2" s="4" t="s">
        <v>52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141</v>
      </c>
      <c r="Q2" s="4" t="s">
        <v>16</v>
      </c>
      <c r="R2" s="4" t="s">
        <v>17</v>
      </c>
      <c r="S2" s="4" t="s">
        <v>15</v>
      </c>
      <c r="T2" s="4" t="s">
        <v>18</v>
      </c>
      <c r="U2" s="4" t="s">
        <v>20</v>
      </c>
      <c r="V2" s="4" t="s">
        <v>24</v>
      </c>
      <c r="W2" s="4" t="s">
        <v>56</v>
      </c>
      <c r="X2" s="4" t="s">
        <v>22</v>
      </c>
      <c r="Y2" s="56">
        <v>117</v>
      </c>
    </row>
    <row r="3" spans="1: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7"/>
    </row>
    <row r="4" spans="1: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7"/>
    </row>
    <row r="5" ht="12" customHeight="1" spans="1: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57"/>
    </row>
    <row r="6" spans="1: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57"/>
    </row>
    <row r="7" ht="28" customHeight="1" spans="1: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58"/>
    </row>
    <row r="8" ht="16" customHeight="1" spans="1:25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59" t="s">
        <v>27</v>
      </c>
    </row>
    <row r="9" spans="1:25">
      <c r="A9" s="14" t="s">
        <v>28</v>
      </c>
      <c r="B9" s="15" t="s">
        <v>162</v>
      </c>
      <c r="C9" s="16">
        <v>0.153</v>
      </c>
      <c r="D9" s="17"/>
      <c r="E9" s="17">
        <v>0.0061</v>
      </c>
      <c r="F9" s="17"/>
      <c r="G9" s="17">
        <v>0.0274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0"/>
      <c r="V9" s="60"/>
      <c r="W9" s="60"/>
      <c r="X9" s="60"/>
      <c r="Y9" s="61" t="s">
        <v>99</v>
      </c>
    </row>
    <row r="10" spans="1:25">
      <c r="A10" s="19"/>
      <c r="B10" s="20" t="s">
        <v>31</v>
      </c>
      <c r="C10" s="21"/>
      <c r="D10" s="22"/>
      <c r="E10" s="22">
        <v>0.0074</v>
      </c>
      <c r="F10" s="22"/>
      <c r="G10" s="22"/>
      <c r="H10" s="23">
        <v>0.00063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2"/>
      <c r="V10" s="62"/>
      <c r="W10" s="62"/>
      <c r="X10" s="62"/>
      <c r="Y10" s="63"/>
    </row>
    <row r="11" spans="1:25">
      <c r="A11" s="19"/>
      <c r="B11" s="24" t="s">
        <v>32</v>
      </c>
      <c r="C11" s="21"/>
      <c r="D11" s="22">
        <v>0.01094</v>
      </c>
      <c r="E11" s="22"/>
      <c r="F11" s="22"/>
      <c r="G11" s="22"/>
      <c r="H11" s="23"/>
      <c r="I11" s="22">
        <v>0.0313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2"/>
      <c r="V11" s="62"/>
      <c r="W11" s="62"/>
      <c r="X11" s="62"/>
      <c r="Y11" s="63"/>
    </row>
    <row r="12" spans="1:25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2"/>
      <c r="V12" s="62"/>
      <c r="W12" s="62"/>
      <c r="X12" s="62"/>
      <c r="Y12" s="63"/>
    </row>
    <row r="13" ht="13.95" spans="1:25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64"/>
      <c r="Y13" s="63"/>
    </row>
    <row r="14" spans="1:25">
      <c r="A14" s="14" t="s">
        <v>33</v>
      </c>
      <c r="B14" s="15" t="s">
        <v>18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0.0976</v>
      </c>
      <c r="U14" s="60"/>
      <c r="V14" s="60"/>
      <c r="W14" s="60"/>
      <c r="X14" s="60"/>
      <c r="Y14" s="63"/>
    </row>
    <row r="15" spans="1:25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2"/>
      <c r="V15" s="62"/>
      <c r="W15" s="62"/>
      <c r="X15" s="62"/>
      <c r="Y15" s="63"/>
    </row>
    <row r="16" spans="1:25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2"/>
      <c r="V16" s="62"/>
      <c r="W16" s="62"/>
      <c r="X16" s="62"/>
      <c r="Y16" s="63"/>
    </row>
    <row r="17" ht="13.95" spans="1:25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5"/>
      <c r="W17" s="65"/>
      <c r="X17" s="65"/>
      <c r="Y17" s="63"/>
    </row>
    <row r="18" spans="1:25">
      <c r="A18" s="35" t="s">
        <v>34</v>
      </c>
      <c r="B18" s="36" t="s">
        <v>110</v>
      </c>
      <c r="C18" s="16"/>
      <c r="D18" s="17"/>
      <c r="E18" s="17"/>
      <c r="F18" s="17">
        <v>0.005</v>
      </c>
      <c r="G18" s="17"/>
      <c r="H18" s="18"/>
      <c r="I18" s="17"/>
      <c r="J18" s="17"/>
      <c r="K18" s="17"/>
      <c r="L18" s="17">
        <v>0.0766</v>
      </c>
      <c r="M18" s="17">
        <v>0.0111</v>
      </c>
      <c r="N18" s="17">
        <v>0.0104</v>
      </c>
      <c r="O18" s="17">
        <v>0.00234</v>
      </c>
      <c r="P18" s="17">
        <v>0.0396</v>
      </c>
      <c r="Q18" s="17">
        <v>0.04143</v>
      </c>
      <c r="R18" s="17">
        <v>0.0062</v>
      </c>
      <c r="S18" s="17"/>
      <c r="T18" s="17"/>
      <c r="U18" s="60"/>
      <c r="V18" s="60"/>
      <c r="W18" s="60"/>
      <c r="X18" s="60"/>
      <c r="Y18" s="63"/>
    </row>
    <row r="19" spans="1:25">
      <c r="A19" s="37"/>
      <c r="B19" s="38" t="s">
        <v>111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/>
      <c r="N19" s="22">
        <v>0.0204</v>
      </c>
      <c r="O19" s="22">
        <v>0.0062</v>
      </c>
      <c r="P19" s="22"/>
      <c r="Q19" s="22"/>
      <c r="R19" s="22">
        <v>0.0044</v>
      </c>
      <c r="S19" s="22">
        <v>0.2074</v>
      </c>
      <c r="T19" s="22"/>
      <c r="U19" s="62">
        <v>0.0769</v>
      </c>
      <c r="V19" s="62"/>
      <c r="W19" s="62"/>
      <c r="X19" s="62"/>
      <c r="Y19" s="63"/>
    </row>
    <row r="20" spans="1:25">
      <c r="A20" s="37"/>
      <c r="B20" s="94" t="s">
        <v>63</v>
      </c>
      <c r="C20" s="21"/>
      <c r="D20" s="22"/>
      <c r="E20" s="22">
        <v>0.0084</v>
      </c>
      <c r="F20" s="22"/>
      <c r="G20" s="22"/>
      <c r="H20" s="23"/>
      <c r="I20" s="22"/>
      <c r="J20" s="22"/>
      <c r="K20" s="22">
        <v>0.01794</v>
      </c>
      <c r="L20" s="22"/>
      <c r="M20" s="22"/>
      <c r="N20" s="22"/>
      <c r="O20" s="22"/>
      <c r="P20" s="22"/>
      <c r="Q20" s="22"/>
      <c r="R20" s="22"/>
      <c r="S20" s="22"/>
      <c r="T20" s="22"/>
      <c r="U20" s="62"/>
      <c r="V20" s="62"/>
      <c r="W20" s="62"/>
      <c r="X20" s="62"/>
      <c r="Y20" s="63"/>
    </row>
    <row r="21" spans="1:25">
      <c r="A21" s="37"/>
      <c r="B21" s="24" t="s">
        <v>39</v>
      </c>
      <c r="C21" s="21"/>
      <c r="D21" s="22"/>
      <c r="E21" s="22"/>
      <c r="F21" s="22"/>
      <c r="G21" s="22"/>
      <c r="H21" s="23"/>
      <c r="I21" s="22"/>
      <c r="J21" s="22">
        <v>0.0501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62"/>
      <c r="V21" s="62"/>
      <c r="W21" s="62"/>
      <c r="X21" s="62"/>
      <c r="Y21" s="63"/>
    </row>
    <row r="22" ht="13.95" spans="1:25">
      <c r="A22" s="39"/>
      <c r="B22" s="40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64"/>
      <c r="V22" s="64"/>
      <c r="W22" s="64"/>
      <c r="X22" s="64"/>
      <c r="Y22" s="63"/>
    </row>
    <row r="23" spans="1:25">
      <c r="A23" s="35" t="s">
        <v>40</v>
      </c>
      <c r="B23" s="15" t="s">
        <v>64</v>
      </c>
      <c r="C23" s="16">
        <v>0.035</v>
      </c>
      <c r="D23" s="17">
        <v>0.0022</v>
      </c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0"/>
      <c r="V23" s="60"/>
      <c r="W23" s="60"/>
      <c r="X23" s="60">
        <v>1.5</v>
      </c>
      <c r="Y23" s="63"/>
    </row>
    <row r="24" spans="1:25">
      <c r="A24" s="37"/>
      <c r="B24" s="20" t="s">
        <v>31</v>
      </c>
      <c r="C24" s="21"/>
      <c r="D24" s="22"/>
      <c r="E24" s="22">
        <v>0.00844</v>
      </c>
      <c r="F24" s="22"/>
      <c r="G24" s="22"/>
      <c r="H24" s="23">
        <v>0.00062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62"/>
      <c r="V24" s="62"/>
      <c r="W24" s="62"/>
      <c r="X24" s="62"/>
      <c r="Y24" s="63"/>
    </row>
    <row r="25" spans="1:25">
      <c r="A25" s="37"/>
      <c r="B25" s="41" t="s">
        <v>39</v>
      </c>
      <c r="C25" s="22"/>
      <c r="D25" s="22"/>
      <c r="E25" s="22"/>
      <c r="F25" s="22"/>
      <c r="G25" s="22"/>
      <c r="H25" s="23"/>
      <c r="I25" s="22"/>
      <c r="J25" s="33">
        <v>0.01606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65"/>
      <c r="V25" s="65"/>
      <c r="W25" s="65"/>
      <c r="X25" s="65"/>
      <c r="Y25" s="63"/>
    </row>
    <row r="26" spans="1:25">
      <c r="A26" s="37"/>
      <c r="B26" s="41" t="s">
        <v>56</v>
      </c>
      <c r="C26" s="22"/>
      <c r="D26" s="22"/>
      <c r="E26" s="22"/>
      <c r="F26" s="22"/>
      <c r="G26" s="22"/>
      <c r="H26" s="23"/>
      <c r="I26" s="2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65"/>
      <c r="V26" s="65"/>
      <c r="W26" s="65">
        <v>0.027</v>
      </c>
      <c r="X26" s="65"/>
      <c r="Y26" s="63"/>
    </row>
    <row r="27" ht="13.95" spans="1:25">
      <c r="A27" s="39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64"/>
      <c r="V27" s="64">
        <v>1</v>
      </c>
      <c r="W27" s="64"/>
      <c r="X27" s="64"/>
      <c r="Y27" s="66"/>
    </row>
    <row r="28" ht="15.6" spans="1:25">
      <c r="A28" s="42" t="s">
        <v>42</v>
      </c>
      <c r="B28" s="43"/>
      <c r="C28" s="16">
        <f>SUM(C9:C27)</f>
        <v>0.188</v>
      </c>
      <c r="D28" s="17">
        <f>SUM(D9:D27)</f>
        <v>0.01314</v>
      </c>
      <c r="E28" s="17">
        <f>SUM(E9:E27)</f>
        <v>0.03034</v>
      </c>
      <c r="F28" s="17">
        <f>SUM(F9:F27)</f>
        <v>0.005</v>
      </c>
      <c r="G28" s="17">
        <f t="shared" ref="G28:W28" si="0">SUM(G9:G27)</f>
        <v>0.0274</v>
      </c>
      <c r="H28" s="18">
        <f t="shared" si="0"/>
        <v>0.00125</v>
      </c>
      <c r="I28" s="17">
        <f t="shared" si="0"/>
        <v>0.0313</v>
      </c>
      <c r="J28" s="17">
        <f t="shared" si="0"/>
        <v>0.06616</v>
      </c>
      <c r="K28" s="17">
        <f t="shared" si="0"/>
        <v>0.01794</v>
      </c>
      <c r="L28" s="17">
        <f t="shared" si="0"/>
        <v>0.0766</v>
      </c>
      <c r="M28" s="17">
        <f t="shared" si="0"/>
        <v>0.0111</v>
      </c>
      <c r="N28" s="17">
        <f t="shared" si="0"/>
        <v>0.0308</v>
      </c>
      <c r="O28" s="17">
        <f t="shared" si="0"/>
        <v>0.00854</v>
      </c>
      <c r="P28" s="17">
        <f t="shared" si="0"/>
        <v>0.0396</v>
      </c>
      <c r="Q28" s="17">
        <f t="shared" si="0"/>
        <v>0.04143</v>
      </c>
      <c r="R28" s="17">
        <f t="shared" si="0"/>
        <v>0.0106</v>
      </c>
      <c r="S28" s="17">
        <f t="shared" si="0"/>
        <v>0.2074</v>
      </c>
      <c r="T28" s="17">
        <f t="shared" si="0"/>
        <v>0.0976</v>
      </c>
      <c r="U28" s="17">
        <f t="shared" si="0"/>
        <v>0.0769</v>
      </c>
      <c r="V28" s="17">
        <v>1</v>
      </c>
      <c r="W28" s="17">
        <f>SUM(W9:W27)</f>
        <v>0.027</v>
      </c>
      <c r="X28" s="17">
        <v>180</v>
      </c>
      <c r="Y28" s="15"/>
    </row>
    <row r="29" ht="15.6" hidden="1" spans="1:25">
      <c r="A29" s="44" t="s">
        <v>43</v>
      </c>
      <c r="B29" s="45"/>
      <c r="C29" s="21">
        <f>117*C28</f>
        <v>21.996</v>
      </c>
      <c r="D29" s="21">
        <f>117*D28</f>
        <v>1.53738</v>
      </c>
      <c r="E29" s="21">
        <f>117*E28</f>
        <v>3.54978</v>
      </c>
      <c r="F29" s="21">
        <f>117*F28</f>
        <v>0.585</v>
      </c>
      <c r="G29" s="21">
        <f t="shared" ref="G29:Y29" si="1">117*G28</f>
        <v>3.2058</v>
      </c>
      <c r="H29" s="21">
        <f t="shared" si="1"/>
        <v>0.14625</v>
      </c>
      <c r="I29" s="21">
        <f t="shared" si="1"/>
        <v>3.6621</v>
      </c>
      <c r="J29" s="21">
        <f t="shared" si="1"/>
        <v>7.74072</v>
      </c>
      <c r="K29" s="21">
        <f t="shared" si="1"/>
        <v>2.09898</v>
      </c>
      <c r="L29" s="21">
        <f t="shared" si="1"/>
        <v>8.9622</v>
      </c>
      <c r="M29" s="21">
        <f t="shared" si="1"/>
        <v>1.2987</v>
      </c>
      <c r="N29" s="21">
        <f t="shared" si="1"/>
        <v>3.6036</v>
      </c>
      <c r="O29" s="21">
        <f t="shared" si="1"/>
        <v>0.99918</v>
      </c>
      <c r="P29" s="21">
        <f t="shared" si="1"/>
        <v>4.6332</v>
      </c>
      <c r="Q29" s="21">
        <f t="shared" si="1"/>
        <v>4.84731</v>
      </c>
      <c r="R29" s="21">
        <f t="shared" si="1"/>
        <v>1.2402</v>
      </c>
      <c r="S29" s="21">
        <f t="shared" si="1"/>
        <v>24.2658</v>
      </c>
      <c r="T29" s="21">
        <f t="shared" si="1"/>
        <v>11.4192</v>
      </c>
      <c r="U29" s="21">
        <f t="shared" si="1"/>
        <v>8.9973</v>
      </c>
      <c r="V29" s="21">
        <v>1</v>
      </c>
      <c r="W29" s="21">
        <f>117*W28</f>
        <v>3.159</v>
      </c>
      <c r="X29" s="21">
        <v>180</v>
      </c>
      <c r="Y29" s="67"/>
    </row>
    <row r="30" ht="15.6" spans="1:25">
      <c r="A30" s="44" t="s">
        <v>43</v>
      </c>
      <c r="B30" s="45"/>
      <c r="C30" s="46">
        <f>ROUND(C29,2)</f>
        <v>22</v>
      </c>
      <c r="D30" s="48">
        <f>ROUND(D29,2)</f>
        <v>1.54</v>
      </c>
      <c r="E30" s="48">
        <f>ROUND(E29,2)</f>
        <v>3.55</v>
      </c>
      <c r="F30" s="48">
        <f>ROUND(F29,2)</f>
        <v>0.59</v>
      </c>
      <c r="G30" s="48">
        <f t="shared" ref="G30:W30" si="2">ROUND(G29,2)</f>
        <v>3.21</v>
      </c>
      <c r="H30" s="48">
        <f t="shared" si="2"/>
        <v>0.15</v>
      </c>
      <c r="I30" s="48">
        <f t="shared" si="2"/>
        <v>3.66</v>
      </c>
      <c r="J30" s="48">
        <f t="shared" si="2"/>
        <v>7.74</v>
      </c>
      <c r="K30" s="48">
        <f t="shared" si="2"/>
        <v>2.1</v>
      </c>
      <c r="L30" s="48">
        <f t="shared" si="2"/>
        <v>8.96</v>
      </c>
      <c r="M30" s="55">
        <f t="shared" si="2"/>
        <v>1.3</v>
      </c>
      <c r="N30" s="55">
        <f t="shared" si="2"/>
        <v>3.6</v>
      </c>
      <c r="O30" s="55">
        <f t="shared" si="2"/>
        <v>1</v>
      </c>
      <c r="P30" s="55">
        <f t="shared" si="2"/>
        <v>4.63</v>
      </c>
      <c r="Q30" s="55">
        <f t="shared" si="2"/>
        <v>4.85</v>
      </c>
      <c r="R30" s="55">
        <f t="shared" si="2"/>
        <v>1.24</v>
      </c>
      <c r="S30" s="55">
        <f t="shared" si="2"/>
        <v>24.27</v>
      </c>
      <c r="T30" s="55">
        <f t="shared" si="2"/>
        <v>11.42</v>
      </c>
      <c r="U30" s="55">
        <f t="shared" si="2"/>
        <v>9</v>
      </c>
      <c r="V30" s="55">
        <v>1</v>
      </c>
      <c r="W30" s="55">
        <f>ROUND(W29,2)</f>
        <v>3.16</v>
      </c>
      <c r="X30" s="55">
        <v>180</v>
      </c>
      <c r="Y30" s="67"/>
    </row>
    <row r="31" ht="15.6" spans="1:25">
      <c r="A31" s="44" t="s">
        <v>44</v>
      </c>
      <c r="B31" s="45"/>
      <c r="C31" s="46">
        <v>79</v>
      </c>
      <c r="D31" s="47">
        <v>800</v>
      </c>
      <c r="E31" s="47">
        <v>80</v>
      </c>
      <c r="F31" s="48">
        <v>60</v>
      </c>
      <c r="G31" s="48">
        <v>105</v>
      </c>
      <c r="H31" s="47">
        <v>1800</v>
      </c>
      <c r="I31" s="47">
        <v>62.37</v>
      </c>
      <c r="J31" s="47">
        <v>39.5</v>
      </c>
      <c r="K31" s="48">
        <v>250</v>
      </c>
      <c r="L31" s="48">
        <v>28</v>
      </c>
      <c r="M31" s="48">
        <v>52</v>
      </c>
      <c r="N31" s="55">
        <v>82</v>
      </c>
      <c r="O31" s="55">
        <v>200</v>
      </c>
      <c r="P31" s="55">
        <v>290</v>
      </c>
      <c r="Q31" s="55">
        <v>125</v>
      </c>
      <c r="R31" s="55">
        <v>368.42</v>
      </c>
      <c r="S31" s="55">
        <v>30</v>
      </c>
      <c r="T31" s="55">
        <v>110</v>
      </c>
      <c r="U31" s="48">
        <v>253</v>
      </c>
      <c r="V31" s="48">
        <v>15</v>
      </c>
      <c r="W31" s="48">
        <v>265</v>
      </c>
      <c r="X31" s="55">
        <v>6</v>
      </c>
      <c r="Y31" s="68"/>
    </row>
    <row r="32" ht="16.35" spans="1:25">
      <c r="A32" s="49" t="s">
        <v>45</v>
      </c>
      <c r="B32" s="50"/>
      <c r="C32" s="51">
        <f>C30*C31</f>
        <v>1738</v>
      </c>
      <c r="D32" s="51">
        <f>D30*D31</f>
        <v>1232</v>
      </c>
      <c r="E32" s="51">
        <f>E30*E31</f>
        <v>284</v>
      </c>
      <c r="F32" s="51">
        <f>F30*F31</f>
        <v>35.4</v>
      </c>
      <c r="G32" s="51">
        <f t="shared" ref="G32:Y32" si="3">G30*G31</f>
        <v>337.05</v>
      </c>
      <c r="H32" s="51">
        <f t="shared" si="3"/>
        <v>270</v>
      </c>
      <c r="I32" s="51">
        <f t="shared" si="3"/>
        <v>228.2742</v>
      </c>
      <c r="J32" s="51">
        <f t="shared" si="3"/>
        <v>305.73</v>
      </c>
      <c r="K32" s="51">
        <f t="shared" si="3"/>
        <v>525</v>
      </c>
      <c r="L32" s="51">
        <f t="shared" si="3"/>
        <v>250.88</v>
      </c>
      <c r="M32" s="51">
        <f t="shared" si="3"/>
        <v>67.6</v>
      </c>
      <c r="N32" s="51">
        <f t="shared" si="3"/>
        <v>295.2</v>
      </c>
      <c r="O32" s="51">
        <f t="shared" si="3"/>
        <v>200</v>
      </c>
      <c r="P32" s="51">
        <f t="shared" si="3"/>
        <v>1342.7</v>
      </c>
      <c r="Q32" s="51">
        <f t="shared" si="3"/>
        <v>606.25</v>
      </c>
      <c r="R32" s="51">
        <f t="shared" si="3"/>
        <v>456.8408</v>
      </c>
      <c r="S32" s="51">
        <f t="shared" si="3"/>
        <v>728.1</v>
      </c>
      <c r="T32" s="51">
        <f t="shared" si="3"/>
        <v>1256.2</v>
      </c>
      <c r="U32" s="51">
        <f t="shared" si="3"/>
        <v>2277</v>
      </c>
      <c r="V32" s="51">
        <f t="shared" si="3"/>
        <v>15</v>
      </c>
      <c r="W32" s="51">
        <f t="shared" si="3"/>
        <v>837.4</v>
      </c>
      <c r="X32" s="51">
        <f t="shared" si="3"/>
        <v>1080</v>
      </c>
      <c r="Y32" s="69">
        <f>SUM(C32:X32)</f>
        <v>14368.625</v>
      </c>
    </row>
    <row r="33" ht="15.6" spans="1:25">
      <c r="A33" s="52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>
        <f>Y32/Y2</f>
        <v>122.808760683761</v>
      </c>
    </row>
    <row r="34" customFormat="1" ht="27" customHeight="1" spans="2:13">
      <c r="B34" s="54" t="s">
        <v>46</v>
      </c>
      <c r="M34" s="53"/>
    </row>
    <row r="35" customFormat="1" ht="27" customHeight="1" spans="2:13">
      <c r="B35" s="54" t="s">
        <v>47</v>
      </c>
      <c r="M35" s="53"/>
    </row>
    <row r="36" customFormat="1" ht="27" customHeight="1" spans="2:2">
      <c r="B36" s="54" t="s">
        <v>48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6"/>
  <sheetViews>
    <sheetView workbookViewId="0">
      <pane ySplit="7" topLeftCell="A20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2" width="6.33333333333333" customWidth="1"/>
    <col min="13" max="13" width="7.44444444444444" customWidth="1"/>
    <col min="14" max="15" width="6.11111111111111" customWidth="1"/>
    <col min="16" max="16" width="6.22222222222222" customWidth="1"/>
    <col min="17" max="17" width="6.44444444444444" customWidth="1"/>
    <col min="18" max="19" width="6.22222222222222" customWidth="1"/>
    <col min="20" max="20" width="7.11111111111111" customWidth="1"/>
    <col min="21" max="21" width="6.55555555555556" customWidth="1"/>
    <col min="22" max="22" width="6.44444444444444" customWidth="1"/>
    <col min="23" max="23" width="7.33333333333333" customWidth="1"/>
    <col min="24" max="24" width="5.44444444444444" customWidth="1"/>
    <col min="25" max="25" width="6" customWidth="1"/>
    <col min="26" max="26" width="5.11111111111111" customWidth="1"/>
    <col min="27" max="27" width="9.22222222222222" customWidth="1"/>
  </cols>
  <sheetData>
    <row r="1" s="1" customFormat="1" ht="43" customHeight="1" spans="1:1">
      <c r="A1" s="1" t="s">
        <v>0</v>
      </c>
    </row>
    <row r="2" customHeight="1" spans="1:27">
      <c r="A2" s="71"/>
      <c r="B2" s="72" t="s">
        <v>163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54</v>
      </c>
      <c r="H2" s="4" t="s">
        <v>21</v>
      </c>
      <c r="I2" s="4" t="s">
        <v>105</v>
      </c>
      <c r="J2" s="4" t="s">
        <v>8</v>
      </c>
      <c r="K2" s="4" t="s">
        <v>9</v>
      </c>
      <c r="L2" s="4" t="s">
        <v>55</v>
      </c>
      <c r="M2" s="4" t="s">
        <v>20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52</v>
      </c>
      <c r="S2" s="4" t="s">
        <v>70</v>
      </c>
      <c r="T2" s="4" t="s">
        <v>84</v>
      </c>
      <c r="U2" s="4" t="s">
        <v>15</v>
      </c>
      <c r="V2" s="4" t="s">
        <v>17</v>
      </c>
      <c r="W2" s="4" t="s">
        <v>19</v>
      </c>
      <c r="X2" s="4" t="s">
        <v>97</v>
      </c>
      <c r="Y2" s="4" t="s">
        <v>25</v>
      </c>
      <c r="Z2" s="123" t="s">
        <v>24</v>
      </c>
      <c r="AA2" s="56">
        <v>126</v>
      </c>
    </row>
    <row r="3" spans="1:27">
      <c r="A3" s="74"/>
      <c r="B3" s="7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4"/>
      <c r="AA3" s="57"/>
    </row>
    <row r="4" spans="1:27">
      <c r="A4" s="74"/>
      <c r="B4" s="7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4"/>
      <c r="AA4" s="57"/>
    </row>
    <row r="5" ht="12" customHeight="1" spans="1:27">
      <c r="A5" s="74"/>
      <c r="B5" s="7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24"/>
      <c r="AA5" s="57"/>
    </row>
    <row r="6" spans="1:27">
      <c r="A6" s="74"/>
      <c r="B6" s="7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4"/>
      <c r="AA6" s="57"/>
    </row>
    <row r="7" ht="28" customHeight="1" spans="1:27">
      <c r="A7" s="121"/>
      <c r="B7" s="7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25"/>
      <c r="AA7" s="58"/>
    </row>
    <row r="8" ht="16" customHeight="1" spans="1:27">
      <c r="A8" s="11"/>
      <c r="B8" s="12"/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102">
        <v>14</v>
      </c>
      <c r="Q8" s="102">
        <v>15</v>
      </c>
      <c r="R8" s="102">
        <v>16</v>
      </c>
      <c r="S8" s="102">
        <v>17</v>
      </c>
      <c r="T8" s="102">
        <v>18</v>
      </c>
      <c r="U8" s="102">
        <v>19</v>
      </c>
      <c r="V8" s="102">
        <v>20</v>
      </c>
      <c r="W8" s="102">
        <v>21</v>
      </c>
      <c r="X8" s="102">
        <v>22</v>
      </c>
      <c r="Y8" s="102">
        <v>23</v>
      </c>
      <c r="Z8" s="102">
        <v>24</v>
      </c>
      <c r="AA8" s="126" t="s">
        <v>27</v>
      </c>
    </row>
    <row r="9" spans="1:27">
      <c r="A9" s="14" t="s">
        <v>28</v>
      </c>
      <c r="B9" s="15" t="s">
        <v>108</v>
      </c>
      <c r="C9" s="16">
        <v>0.1508</v>
      </c>
      <c r="D9" s="17"/>
      <c r="E9" s="17">
        <v>0.0064</v>
      </c>
      <c r="F9" s="18"/>
      <c r="G9" s="17"/>
      <c r="H9" s="17"/>
      <c r="I9" s="17">
        <v>0.0198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0"/>
      <c r="Z9" s="60"/>
      <c r="AA9" s="61" t="s">
        <v>109</v>
      </c>
    </row>
    <row r="10" spans="1:27">
      <c r="A10" s="19"/>
      <c r="B10" s="20" t="s">
        <v>164</v>
      </c>
      <c r="C10" s="21"/>
      <c r="D10" s="22"/>
      <c r="E10" s="22">
        <v>0.0073</v>
      </c>
      <c r="F10" s="23">
        <v>0.0006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2"/>
      <c r="Z10" s="62"/>
      <c r="AA10" s="63"/>
    </row>
    <row r="11" spans="1:27">
      <c r="A11" s="19"/>
      <c r="B11" s="24" t="s">
        <v>76</v>
      </c>
      <c r="C11" s="21"/>
      <c r="D11" s="22">
        <v>0.0094</v>
      </c>
      <c r="E11" s="22"/>
      <c r="F11" s="23"/>
      <c r="G11" s="22"/>
      <c r="H11" s="22"/>
      <c r="I11" s="22"/>
      <c r="J11" s="22">
        <v>0.030444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2"/>
      <c r="Z11" s="62"/>
      <c r="AA11" s="63"/>
    </row>
    <row r="12" spans="1:27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2"/>
      <c r="Z12" s="62"/>
      <c r="AA12" s="63"/>
    </row>
    <row r="13" ht="13.95" spans="1:27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4"/>
      <c r="Z13" s="64"/>
      <c r="AA13" s="63"/>
    </row>
    <row r="14" spans="1:27">
      <c r="A14" s="14" t="s">
        <v>33</v>
      </c>
      <c r="B14" s="15" t="s">
        <v>59</v>
      </c>
      <c r="C14" s="16"/>
      <c r="D14" s="17"/>
      <c r="E14" s="17">
        <v>0.0043</v>
      </c>
      <c r="F14" s="18">
        <v>0.0003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0"/>
      <c r="Z14" s="60"/>
      <c r="AA14" s="63"/>
    </row>
    <row r="15" spans="1:27">
      <c r="A15" s="19"/>
      <c r="B15" s="20" t="s">
        <v>55</v>
      </c>
      <c r="C15" s="21"/>
      <c r="D15" s="22"/>
      <c r="E15" s="22"/>
      <c r="F15" s="23"/>
      <c r="G15" s="22"/>
      <c r="H15" s="22"/>
      <c r="I15" s="22"/>
      <c r="J15" s="22"/>
      <c r="K15" s="22"/>
      <c r="L15" s="22">
        <v>0.0273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2"/>
      <c r="Z15" s="62"/>
      <c r="AA15" s="63"/>
    </row>
    <row r="16" spans="1:27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2"/>
      <c r="Z16" s="62"/>
      <c r="AA16" s="63"/>
    </row>
    <row r="17" ht="13.95" spans="1:27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65"/>
      <c r="Z17" s="65"/>
      <c r="AA17" s="63"/>
    </row>
    <row r="18" spans="1:27">
      <c r="A18" s="35" t="s">
        <v>34</v>
      </c>
      <c r="B18" s="36" t="s">
        <v>100</v>
      </c>
      <c r="C18" s="16"/>
      <c r="D18" s="17"/>
      <c r="E18" s="17"/>
      <c r="F18" s="18"/>
      <c r="G18" s="17">
        <v>0.0064</v>
      </c>
      <c r="H18" s="17"/>
      <c r="I18" s="17"/>
      <c r="J18" s="17"/>
      <c r="K18" s="17"/>
      <c r="L18" s="17"/>
      <c r="M18" s="17">
        <v>0.07744</v>
      </c>
      <c r="N18" s="17">
        <v>0.0791</v>
      </c>
      <c r="O18" s="17">
        <v>0.0104</v>
      </c>
      <c r="P18" s="17">
        <v>0.01</v>
      </c>
      <c r="Q18" s="17">
        <v>0.00245</v>
      </c>
      <c r="R18" s="17"/>
      <c r="S18" s="17"/>
      <c r="T18" s="17"/>
      <c r="U18" s="17"/>
      <c r="V18" s="17"/>
      <c r="W18" s="17"/>
      <c r="X18" s="17"/>
      <c r="Y18" s="60"/>
      <c r="Z18" s="60"/>
      <c r="AA18" s="63"/>
    </row>
    <row r="19" ht="16" customHeight="1" spans="1:27">
      <c r="A19" s="37"/>
      <c r="B19" s="38" t="s">
        <v>165</v>
      </c>
      <c r="C19" s="21"/>
      <c r="D19" s="22">
        <v>0.0073</v>
      </c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>
        <v>0.015</v>
      </c>
      <c r="P19" s="22">
        <v>0.0145</v>
      </c>
      <c r="Q19" s="22">
        <v>0.0038</v>
      </c>
      <c r="R19" s="22"/>
      <c r="S19" s="22">
        <v>0.0404</v>
      </c>
      <c r="T19" s="22">
        <v>0.0333</v>
      </c>
      <c r="U19" s="22">
        <v>0.0595</v>
      </c>
      <c r="V19" s="22">
        <v>0.0038</v>
      </c>
      <c r="W19" s="22"/>
      <c r="X19" s="22">
        <v>5</v>
      </c>
      <c r="Y19" s="62"/>
      <c r="Z19" s="62"/>
      <c r="AA19" s="63"/>
    </row>
    <row r="20" spans="1:27">
      <c r="A20" s="37"/>
      <c r="B20" s="94" t="s">
        <v>63</v>
      </c>
      <c r="C20" s="21"/>
      <c r="D20" s="22"/>
      <c r="E20" s="22">
        <v>0.00844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0.0182</v>
      </c>
      <c r="S20" s="22"/>
      <c r="T20" s="22"/>
      <c r="U20" s="22"/>
      <c r="V20" s="22"/>
      <c r="W20" s="22"/>
      <c r="X20" s="22"/>
      <c r="Y20" s="62"/>
      <c r="Z20" s="62"/>
      <c r="AA20" s="63"/>
    </row>
    <row r="21" spans="1:27">
      <c r="A21" s="37"/>
      <c r="B21" s="24" t="s">
        <v>39</v>
      </c>
      <c r="C21" s="21"/>
      <c r="D21" s="22"/>
      <c r="E21" s="22"/>
      <c r="F21" s="23"/>
      <c r="G21" s="22"/>
      <c r="H21" s="22"/>
      <c r="I21" s="22"/>
      <c r="J21" s="22"/>
      <c r="K21" s="22">
        <v>0.0476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2"/>
      <c r="Z21" s="62"/>
      <c r="AA21" s="63"/>
    </row>
    <row r="22" ht="13.95" spans="1:27">
      <c r="A22" s="39"/>
      <c r="B22" s="40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4"/>
      <c r="Z22" s="64"/>
      <c r="AA22" s="63"/>
    </row>
    <row r="23" spans="1:27">
      <c r="A23" s="35" t="s">
        <v>40</v>
      </c>
      <c r="B23" s="15" t="s">
        <v>41</v>
      </c>
      <c r="C23" s="16"/>
      <c r="D23" s="17">
        <v>0.0044</v>
      </c>
      <c r="E23" s="17">
        <v>0.0044</v>
      </c>
      <c r="F23" s="18"/>
      <c r="G23" s="17"/>
      <c r="H23" s="17">
        <v>0.03445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0.0082</v>
      </c>
      <c r="X23" s="17"/>
      <c r="Y23" s="60"/>
      <c r="Z23" s="60"/>
      <c r="AA23" s="63"/>
    </row>
    <row r="24" spans="1:27">
      <c r="A24" s="37"/>
      <c r="B24" s="20" t="s">
        <v>59</v>
      </c>
      <c r="C24" s="21"/>
      <c r="D24" s="22"/>
      <c r="E24" s="22">
        <v>0.0081</v>
      </c>
      <c r="F24" s="23">
        <v>0.0006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62"/>
      <c r="Z24" s="62"/>
      <c r="AA24" s="63"/>
    </row>
    <row r="25" spans="1:27">
      <c r="A25" s="37"/>
      <c r="B25" s="31"/>
      <c r="C25" s="32"/>
      <c r="D25" s="33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65"/>
      <c r="Z25" s="65"/>
      <c r="AA25" s="63"/>
    </row>
    <row r="26" spans="1:27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65"/>
      <c r="Z26" s="65"/>
      <c r="AA26" s="63"/>
    </row>
    <row r="27" ht="13.95" spans="1:27">
      <c r="A27" s="39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64">
        <v>0.5</v>
      </c>
      <c r="Z27" s="64">
        <v>1</v>
      </c>
      <c r="AA27" s="66"/>
    </row>
    <row r="28" ht="15.6" spans="1:27">
      <c r="A28" s="42" t="s">
        <v>42</v>
      </c>
      <c r="B28" s="43"/>
      <c r="C28" s="16">
        <f t="shared" ref="C28:L28" si="0">SUM(C9:C27)</f>
        <v>0.1508</v>
      </c>
      <c r="D28" s="17">
        <f t="shared" si="0"/>
        <v>0.0211</v>
      </c>
      <c r="E28" s="17">
        <f t="shared" si="0"/>
        <v>0.03894</v>
      </c>
      <c r="F28" s="17">
        <f t="shared" si="0"/>
        <v>0.0015</v>
      </c>
      <c r="G28" s="17">
        <f t="shared" si="0"/>
        <v>0.0064</v>
      </c>
      <c r="H28" s="17">
        <f t="shared" si="0"/>
        <v>0.03445</v>
      </c>
      <c r="I28" s="17">
        <f t="shared" si="0"/>
        <v>0.0198</v>
      </c>
      <c r="J28" s="17">
        <f t="shared" si="0"/>
        <v>0.030444</v>
      </c>
      <c r="K28" s="17">
        <f t="shared" si="0"/>
        <v>0.0476</v>
      </c>
      <c r="L28" s="17">
        <f t="shared" si="0"/>
        <v>0.0273</v>
      </c>
      <c r="M28" s="17">
        <f t="shared" ref="M28:W28" si="1">SUM(M9:M27)</f>
        <v>0.07744</v>
      </c>
      <c r="N28" s="17">
        <f t="shared" si="1"/>
        <v>0.0791</v>
      </c>
      <c r="O28" s="17">
        <f t="shared" si="1"/>
        <v>0.0254</v>
      </c>
      <c r="P28" s="17">
        <f t="shared" si="1"/>
        <v>0.0245</v>
      </c>
      <c r="Q28" s="17">
        <f t="shared" si="1"/>
        <v>0.00625</v>
      </c>
      <c r="R28" s="17">
        <f t="shared" si="1"/>
        <v>0.0182</v>
      </c>
      <c r="S28" s="17">
        <f t="shared" si="1"/>
        <v>0.0404</v>
      </c>
      <c r="T28" s="17">
        <f t="shared" si="1"/>
        <v>0.0333</v>
      </c>
      <c r="U28" s="17">
        <f t="shared" si="1"/>
        <v>0.0595</v>
      </c>
      <c r="V28" s="17">
        <f t="shared" si="1"/>
        <v>0.0038</v>
      </c>
      <c r="W28" s="17">
        <f t="shared" si="1"/>
        <v>0.0082</v>
      </c>
      <c r="X28" s="17">
        <v>5</v>
      </c>
      <c r="Y28" s="60">
        <v>0.5</v>
      </c>
      <c r="Z28" s="60">
        <v>1</v>
      </c>
      <c r="AA28" s="127"/>
    </row>
    <row r="29" ht="15.6" hidden="1" spans="1:27">
      <c r="A29" s="44" t="s">
        <v>43</v>
      </c>
      <c r="B29" s="45"/>
      <c r="C29" s="122">
        <f>126*C28</f>
        <v>19.0008</v>
      </c>
      <c r="D29" s="122">
        <f t="shared" ref="D29:Y29" si="2">126*D28</f>
        <v>2.6586</v>
      </c>
      <c r="E29" s="122">
        <f t="shared" si="2"/>
        <v>4.90644</v>
      </c>
      <c r="F29" s="122">
        <f t="shared" si="2"/>
        <v>0.189</v>
      </c>
      <c r="G29" s="122">
        <f t="shared" si="2"/>
        <v>0.8064</v>
      </c>
      <c r="H29" s="122">
        <f t="shared" si="2"/>
        <v>4.3407</v>
      </c>
      <c r="I29" s="122">
        <f t="shared" si="2"/>
        <v>2.4948</v>
      </c>
      <c r="J29" s="122">
        <f t="shared" si="2"/>
        <v>3.835944</v>
      </c>
      <c r="K29" s="122">
        <f t="shared" si="2"/>
        <v>5.9976</v>
      </c>
      <c r="L29" s="122">
        <f t="shared" si="2"/>
        <v>3.4398</v>
      </c>
      <c r="M29" s="122">
        <f t="shared" si="2"/>
        <v>9.75744</v>
      </c>
      <c r="N29" s="122">
        <f t="shared" si="2"/>
        <v>9.9666</v>
      </c>
      <c r="O29" s="122">
        <f t="shared" si="2"/>
        <v>3.2004</v>
      </c>
      <c r="P29" s="122">
        <f t="shared" si="2"/>
        <v>3.087</v>
      </c>
      <c r="Q29" s="122">
        <f t="shared" si="2"/>
        <v>0.7875</v>
      </c>
      <c r="R29" s="122">
        <f t="shared" si="2"/>
        <v>2.2932</v>
      </c>
      <c r="S29" s="122">
        <f t="shared" si="2"/>
        <v>5.0904</v>
      </c>
      <c r="T29" s="122">
        <f t="shared" si="2"/>
        <v>4.1958</v>
      </c>
      <c r="U29" s="122">
        <f t="shared" si="2"/>
        <v>7.497</v>
      </c>
      <c r="V29" s="122">
        <f t="shared" si="2"/>
        <v>0.4788</v>
      </c>
      <c r="W29" s="122">
        <f t="shared" si="2"/>
        <v>1.0332</v>
      </c>
      <c r="X29" s="122">
        <v>5</v>
      </c>
      <c r="Y29" s="122">
        <v>0.5</v>
      </c>
      <c r="Z29" s="122">
        <v>1</v>
      </c>
      <c r="AA29" s="68"/>
    </row>
    <row r="30" ht="15.6" spans="1:27">
      <c r="A30" s="44" t="s">
        <v>43</v>
      </c>
      <c r="B30" s="45"/>
      <c r="C30" s="46">
        <f t="shared" ref="C30:L30" si="3">ROUND(C29,2)</f>
        <v>19</v>
      </c>
      <c r="D30" s="48">
        <f t="shared" si="3"/>
        <v>2.66</v>
      </c>
      <c r="E30" s="48">
        <f t="shared" si="3"/>
        <v>4.91</v>
      </c>
      <c r="F30" s="48">
        <f t="shared" si="3"/>
        <v>0.19</v>
      </c>
      <c r="G30" s="48">
        <f t="shared" si="3"/>
        <v>0.81</v>
      </c>
      <c r="H30" s="48">
        <f t="shared" si="3"/>
        <v>4.34</v>
      </c>
      <c r="I30" s="48">
        <f t="shared" si="3"/>
        <v>2.49</v>
      </c>
      <c r="J30" s="48">
        <f t="shared" si="3"/>
        <v>3.84</v>
      </c>
      <c r="K30" s="48">
        <f t="shared" si="3"/>
        <v>6</v>
      </c>
      <c r="L30" s="48">
        <f t="shared" si="3"/>
        <v>3.44</v>
      </c>
      <c r="M30" s="48">
        <f t="shared" ref="M30:W30" si="4">ROUND(M29,2)</f>
        <v>9.76</v>
      </c>
      <c r="N30" s="48">
        <f t="shared" si="4"/>
        <v>9.97</v>
      </c>
      <c r="O30" s="48">
        <f t="shared" si="4"/>
        <v>3.2</v>
      </c>
      <c r="P30" s="48">
        <f t="shared" si="4"/>
        <v>3.09</v>
      </c>
      <c r="Q30" s="48">
        <f t="shared" si="4"/>
        <v>0.79</v>
      </c>
      <c r="R30" s="48">
        <f t="shared" si="4"/>
        <v>2.29</v>
      </c>
      <c r="S30" s="48">
        <f t="shared" si="4"/>
        <v>5.09</v>
      </c>
      <c r="T30" s="48">
        <f t="shared" si="4"/>
        <v>4.2</v>
      </c>
      <c r="U30" s="48">
        <f t="shared" si="4"/>
        <v>7.5</v>
      </c>
      <c r="V30" s="48">
        <f t="shared" si="4"/>
        <v>0.48</v>
      </c>
      <c r="W30" s="48">
        <f t="shared" si="4"/>
        <v>1.03</v>
      </c>
      <c r="X30" s="55">
        <v>5</v>
      </c>
      <c r="Y30" s="88">
        <v>0.5</v>
      </c>
      <c r="Z30" s="88">
        <v>1</v>
      </c>
      <c r="AA30" s="68"/>
    </row>
    <row r="31" ht="15.6" spans="1:27">
      <c r="A31" s="44" t="s">
        <v>44</v>
      </c>
      <c r="B31" s="45"/>
      <c r="C31" s="46">
        <v>79</v>
      </c>
      <c r="D31" s="47">
        <v>800</v>
      </c>
      <c r="E31" s="47">
        <v>80</v>
      </c>
      <c r="F31" s="47">
        <v>1800</v>
      </c>
      <c r="G31" s="48">
        <v>125</v>
      </c>
      <c r="H31" s="48">
        <v>133</v>
      </c>
      <c r="I31" s="48">
        <v>185</v>
      </c>
      <c r="J31" s="47">
        <v>62.37</v>
      </c>
      <c r="K31" s="47">
        <v>39.5</v>
      </c>
      <c r="L31" s="48">
        <v>165</v>
      </c>
      <c r="M31" s="48">
        <v>253</v>
      </c>
      <c r="N31" s="48">
        <v>28</v>
      </c>
      <c r="O31" s="48">
        <v>52</v>
      </c>
      <c r="P31" s="55">
        <v>82</v>
      </c>
      <c r="Q31" s="48">
        <v>200</v>
      </c>
      <c r="R31" s="48">
        <v>250</v>
      </c>
      <c r="S31" s="48">
        <v>105</v>
      </c>
      <c r="T31" s="48">
        <v>325</v>
      </c>
      <c r="U31" s="48">
        <v>30</v>
      </c>
      <c r="V31" s="48">
        <v>368.42</v>
      </c>
      <c r="W31" s="48">
        <v>600</v>
      </c>
      <c r="X31" s="55">
        <v>6</v>
      </c>
      <c r="Y31" s="88">
        <v>500</v>
      </c>
      <c r="Z31" s="88">
        <v>15</v>
      </c>
      <c r="AA31" s="20"/>
    </row>
    <row r="32" ht="16.35" spans="1:27">
      <c r="A32" s="49" t="s">
        <v>45</v>
      </c>
      <c r="B32" s="50"/>
      <c r="C32" s="109">
        <f>C31*C30</f>
        <v>1501</v>
      </c>
      <c r="D32" s="109">
        <f t="shared" ref="D32:Z32" si="5">D31*D30</f>
        <v>2128</v>
      </c>
      <c r="E32" s="109">
        <f t="shared" si="5"/>
        <v>392.8</v>
      </c>
      <c r="F32" s="109">
        <f t="shared" si="5"/>
        <v>342</v>
      </c>
      <c r="G32" s="109">
        <f t="shared" si="5"/>
        <v>101.25</v>
      </c>
      <c r="H32" s="109">
        <f t="shared" si="5"/>
        <v>577.22</v>
      </c>
      <c r="I32" s="109">
        <f t="shared" si="5"/>
        <v>460.65</v>
      </c>
      <c r="J32" s="109">
        <f t="shared" si="5"/>
        <v>239.5008</v>
      </c>
      <c r="K32" s="109">
        <f t="shared" si="5"/>
        <v>237</v>
      </c>
      <c r="L32" s="109">
        <f t="shared" si="5"/>
        <v>567.6</v>
      </c>
      <c r="M32" s="109">
        <f t="shared" si="5"/>
        <v>2469.28</v>
      </c>
      <c r="N32" s="109">
        <f t="shared" si="5"/>
        <v>279.16</v>
      </c>
      <c r="O32" s="109">
        <f t="shared" si="5"/>
        <v>166.4</v>
      </c>
      <c r="P32" s="109">
        <f t="shared" si="5"/>
        <v>253.38</v>
      </c>
      <c r="Q32" s="109">
        <f t="shared" si="5"/>
        <v>158</v>
      </c>
      <c r="R32" s="109">
        <f t="shared" si="5"/>
        <v>572.5</v>
      </c>
      <c r="S32" s="109">
        <f t="shared" si="5"/>
        <v>534.45</v>
      </c>
      <c r="T32" s="109">
        <f t="shared" si="5"/>
        <v>1365</v>
      </c>
      <c r="U32" s="109">
        <f t="shared" si="5"/>
        <v>225</v>
      </c>
      <c r="V32" s="109">
        <f t="shared" si="5"/>
        <v>176.8416</v>
      </c>
      <c r="W32" s="109">
        <f t="shared" si="5"/>
        <v>618</v>
      </c>
      <c r="X32" s="109">
        <f t="shared" si="5"/>
        <v>30</v>
      </c>
      <c r="Y32" s="109">
        <f t="shared" si="5"/>
        <v>250</v>
      </c>
      <c r="Z32" s="109">
        <f t="shared" si="5"/>
        <v>15</v>
      </c>
      <c r="AA32" s="69">
        <f>SUM(C32:Z32)</f>
        <v>13660.0324</v>
      </c>
    </row>
    <row r="33" ht="15.6" spans="1:27">
      <c r="A33" s="52"/>
      <c r="B33" s="52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53">
        <f>AA32/AA2</f>
        <v>108.412955555556</v>
      </c>
    </row>
    <row r="34" customFormat="1" ht="27" customHeight="1" spans="2:13">
      <c r="B34" s="54" t="s">
        <v>46</v>
      </c>
      <c r="M34" s="53"/>
    </row>
    <row r="35" customFormat="1" ht="27" customHeight="1" spans="2:13">
      <c r="B35" s="54" t="s">
        <v>47</v>
      </c>
      <c r="M35" s="53"/>
    </row>
    <row r="36" customFormat="1" ht="27" customHeight="1" spans="2:2">
      <c r="B36" s="54" t="s">
        <v>48</v>
      </c>
    </row>
  </sheetData>
  <mergeCells count="39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25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3.8888888888889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22222222222222" customWidth="1"/>
    <col min="8" max="8" width="6.33333333333333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77777777777778" customWidth="1"/>
    <col min="14" max="14" width="6.33333333333333" customWidth="1"/>
    <col min="15" max="15" width="6" customWidth="1"/>
    <col min="16" max="16" width="6.22222222222222" customWidth="1"/>
    <col min="17" max="17" width="7.22222222222222" customWidth="1"/>
    <col min="18" max="18" width="7.11111111111111" customWidth="1"/>
    <col min="19" max="19" width="6" customWidth="1"/>
    <col min="20" max="20" width="6.44444444444444" customWidth="1"/>
    <col min="21" max="21" width="7.77777777777778" customWidth="1"/>
    <col min="22" max="22" width="6.11111111111111" customWidth="1"/>
    <col min="23" max="23" width="6.22222222222222" customWidth="1"/>
    <col min="24" max="24" width="6.11111111111111" customWidth="1"/>
    <col min="25" max="25" width="5.66666666666667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2"/>
      <c r="B2" s="95" t="s">
        <v>166</v>
      </c>
      <c r="C2" s="96" t="s">
        <v>2</v>
      </c>
      <c r="D2" s="4" t="s">
        <v>3</v>
      </c>
      <c r="E2" s="4" t="s">
        <v>4</v>
      </c>
      <c r="F2" s="4" t="s">
        <v>167</v>
      </c>
      <c r="G2" s="4" t="s">
        <v>5</v>
      </c>
      <c r="H2" s="4" t="s">
        <v>82</v>
      </c>
      <c r="I2" s="4" t="s">
        <v>7</v>
      </c>
      <c r="J2" s="4" t="s">
        <v>8</v>
      </c>
      <c r="K2" s="4" t="s">
        <v>9</v>
      </c>
      <c r="L2" s="4" t="s">
        <v>52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95</v>
      </c>
      <c r="R2" s="4" t="s">
        <v>51</v>
      </c>
      <c r="S2" s="4" t="s">
        <v>53</v>
      </c>
      <c r="T2" s="4" t="s">
        <v>71</v>
      </c>
      <c r="U2" s="4" t="s">
        <v>69</v>
      </c>
      <c r="V2" s="4" t="s">
        <v>17</v>
      </c>
      <c r="W2" s="4" t="s">
        <v>124</v>
      </c>
      <c r="X2" s="4" t="s">
        <v>72</v>
      </c>
      <c r="Y2" s="4" t="s">
        <v>125</v>
      </c>
      <c r="Z2" s="116">
        <v>139</v>
      </c>
    </row>
    <row r="3" spans="1:26">
      <c r="A3" s="5"/>
      <c r="B3" s="97"/>
      <c r="C3" s="9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17"/>
    </row>
    <row r="4" spans="1:26">
      <c r="A4" s="5"/>
      <c r="B4" s="97"/>
      <c r="C4" s="9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17"/>
    </row>
    <row r="5" ht="12" customHeight="1" spans="1:26">
      <c r="A5" s="5"/>
      <c r="B5" s="97"/>
      <c r="C5" s="9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17"/>
    </row>
    <row r="6" spans="1:26">
      <c r="A6" s="5"/>
      <c r="B6" s="97"/>
      <c r="C6" s="9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17"/>
    </row>
    <row r="7" ht="28" customHeight="1" spans="1:26">
      <c r="A7" s="8"/>
      <c r="B7" s="99"/>
      <c r="C7" s="10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8"/>
    </row>
    <row r="8" ht="15" customHeight="1" spans="1:26">
      <c r="A8" s="11"/>
      <c r="B8" s="59"/>
      <c r="C8" s="101">
        <v>1</v>
      </c>
      <c r="D8" s="102">
        <v>2</v>
      </c>
      <c r="E8" s="101">
        <v>3</v>
      </c>
      <c r="F8" s="101">
        <v>4</v>
      </c>
      <c r="G8" s="102">
        <v>5</v>
      </c>
      <c r="H8" s="101">
        <v>6</v>
      </c>
      <c r="I8" s="102">
        <v>7</v>
      </c>
      <c r="J8" s="101">
        <v>8</v>
      </c>
      <c r="K8" s="101">
        <v>9</v>
      </c>
      <c r="L8" s="102">
        <v>10</v>
      </c>
      <c r="M8" s="101">
        <v>11</v>
      </c>
      <c r="N8" s="102">
        <v>12</v>
      </c>
      <c r="O8" s="101">
        <v>13</v>
      </c>
      <c r="P8" s="101">
        <v>14</v>
      </c>
      <c r="Q8" s="102">
        <v>15</v>
      </c>
      <c r="R8" s="101">
        <v>16</v>
      </c>
      <c r="S8" s="102">
        <v>17</v>
      </c>
      <c r="T8" s="101">
        <v>18</v>
      </c>
      <c r="U8" s="101">
        <v>19</v>
      </c>
      <c r="V8" s="102">
        <v>20</v>
      </c>
      <c r="W8" s="101">
        <v>21</v>
      </c>
      <c r="X8" s="102">
        <v>22</v>
      </c>
      <c r="Y8" s="101">
        <v>23</v>
      </c>
      <c r="Z8" s="119" t="s">
        <v>27</v>
      </c>
    </row>
    <row r="9" spans="1:26">
      <c r="A9" s="103" t="s">
        <v>28</v>
      </c>
      <c r="B9" s="15" t="s">
        <v>29</v>
      </c>
      <c r="C9" s="16">
        <v>0.145</v>
      </c>
      <c r="D9" s="17"/>
      <c r="E9" s="17">
        <v>0.00644</v>
      </c>
      <c r="F9" s="17"/>
      <c r="G9" s="17">
        <v>0.0233</v>
      </c>
      <c r="H9" s="17"/>
      <c r="I9" s="8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86"/>
      <c r="X9" s="87"/>
      <c r="Y9" s="87"/>
      <c r="Z9" s="61" t="s">
        <v>131</v>
      </c>
    </row>
    <row r="10" spans="1:26">
      <c r="A10" s="104"/>
      <c r="B10" s="20" t="s">
        <v>59</v>
      </c>
      <c r="C10" s="21"/>
      <c r="D10" s="22"/>
      <c r="E10" s="22">
        <v>0.0081</v>
      </c>
      <c r="F10" s="22"/>
      <c r="G10" s="22"/>
      <c r="H10" s="22"/>
      <c r="I10" s="110">
        <v>0.00056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10"/>
      <c r="X10" s="113"/>
      <c r="Y10" s="113"/>
      <c r="Z10" s="63"/>
    </row>
    <row r="11" spans="1:26">
      <c r="A11" s="104"/>
      <c r="B11" s="24" t="s">
        <v>32</v>
      </c>
      <c r="C11" s="21"/>
      <c r="D11" s="22">
        <v>0.0094</v>
      </c>
      <c r="E11" s="22"/>
      <c r="F11" s="22"/>
      <c r="G11" s="22"/>
      <c r="H11" s="22"/>
      <c r="I11" s="110"/>
      <c r="J11" s="22">
        <v>0.0304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10"/>
      <c r="X11" s="113"/>
      <c r="Y11" s="113"/>
      <c r="Z11" s="63"/>
    </row>
    <row r="12" spans="1:26">
      <c r="A12" s="104"/>
      <c r="B12" s="20"/>
      <c r="C12" s="21"/>
      <c r="D12" s="22"/>
      <c r="E12" s="22"/>
      <c r="F12" s="22"/>
      <c r="G12" s="22"/>
      <c r="H12" s="22"/>
      <c r="I12" s="11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10"/>
      <c r="X12" s="113"/>
      <c r="Y12" s="113"/>
      <c r="Z12" s="63"/>
    </row>
    <row r="13" ht="13.95" spans="1:26">
      <c r="A13" s="105"/>
      <c r="B13" s="26"/>
      <c r="C13" s="27"/>
      <c r="D13" s="28"/>
      <c r="E13" s="28"/>
      <c r="F13" s="28"/>
      <c r="G13" s="28"/>
      <c r="H13" s="28"/>
      <c r="I13" s="11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11"/>
      <c r="X13" s="114"/>
      <c r="Y13" s="114"/>
      <c r="Z13" s="63"/>
    </row>
    <row r="14" spans="1:26">
      <c r="A14" s="103" t="s">
        <v>33</v>
      </c>
      <c r="B14" s="15" t="s">
        <v>69</v>
      </c>
      <c r="C14" s="16"/>
      <c r="D14" s="17"/>
      <c r="E14" s="17"/>
      <c r="F14" s="17"/>
      <c r="G14" s="17"/>
      <c r="H14" s="17"/>
      <c r="I14" s="8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0.1066</v>
      </c>
      <c r="V14" s="17"/>
      <c r="W14" s="86"/>
      <c r="X14" s="87"/>
      <c r="Y14" s="87"/>
      <c r="Z14" s="63"/>
    </row>
    <row r="15" spans="1:26">
      <c r="A15" s="104"/>
      <c r="B15" s="20" t="s">
        <v>168</v>
      </c>
      <c r="C15" s="21"/>
      <c r="D15" s="22"/>
      <c r="E15" s="22"/>
      <c r="F15" s="22">
        <v>1</v>
      </c>
      <c r="G15" s="22"/>
      <c r="H15" s="22"/>
      <c r="I15" s="11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10"/>
      <c r="X15" s="113"/>
      <c r="Y15" s="113"/>
      <c r="Z15" s="63"/>
    </row>
    <row r="16" spans="1:26">
      <c r="A16" s="104"/>
      <c r="B16" s="20"/>
      <c r="C16" s="21"/>
      <c r="D16" s="22"/>
      <c r="E16" s="22"/>
      <c r="F16" s="22"/>
      <c r="G16" s="22"/>
      <c r="H16" s="22"/>
      <c r="I16" s="11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10"/>
      <c r="X16" s="113"/>
      <c r="Y16" s="113"/>
      <c r="Z16" s="63"/>
    </row>
    <row r="17" ht="13.95" spans="1:26">
      <c r="A17" s="105"/>
      <c r="B17" s="26"/>
      <c r="C17" s="32"/>
      <c r="D17" s="33"/>
      <c r="E17" s="33"/>
      <c r="F17" s="33"/>
      <c r="G17" s="33"/>
      <c r="H17" s="33"/>
      <c r="I17" s="11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12"/>
      <c r="X17" s="115"/>
      <c r="Y17" s="115"/>
      <c r="Z17" s="63"/>
    </row>
    <row r="18" ht="26.4" spans="1:26">
      <c r="A18" s="106" t="s">
        <v>34</v>
      </c>
      <c r="B18" s="36" t="s">
        <v>169</v>
      </c>
      <c r="C18" s="16"/>
      <c r="D18" s="17"/>
      <c r="E18" s="17"/>
      <c r="F18" s="17"/>
      <c r="G18" s="17"/>
      <c r="H18" s="17"/>
      <c r="I18" s="86"/>
      <c r="J18" s="17"/>
      <c r="K18" s="17"/>
      <c r="L18" s="17"/>
      <c r="M18" s="17">
        <v>0.0741</v>
      </c>
      <c r="N18" s="17">
        <v>0.0103</v>
      </c>
      <c r="O18" s="17">
        <v>0.01</v>
      </c>
      <c r="P18" s="17">
        <v>0.0023</v>
      </c>
      <c r="Q18" s="17">
        <v>0.0784</v>
      </c>
      <c r="R18" s="17">
        <v>0.027333</v>
      </c>
      <c r="S18" s="17">
        <v>0.005</v>
      </c>
      <c r="T18" s="17"/>
      <c r="U18" s="17"/>
      <c r="V18" s="17">
        <v>0.0062</v>
      </c>
      <c r="W18" s="86"/>
      <c r="X18" s="87"/>
      <c r="Y18" s="87"/>
      <c r="Z18" s="63"/>
    </row>
    <row r="19" ht="15" customHeight="1" spans="1:26">
      <c r="A19" s="107"/>
      <c r="B19" s="38" t="s">
        <v>61</v>
      </c>
      <c r="C19" s="21"/>
      <c r="D19" s="22"/>
      <c r="E19" s="22"/>
      <c r="F19" s="22"/>
      <c r="G19" s="22"/>
      <c r="H19" s="22"/>
      <c r="I19" s="110"/>
      <c r="J19" s="22">
        <v>0.01</v>
      </c>
      <c r="K19" s="22"/>
      <c r="L19" s="22"/>
      <c r="M19" s="22"/>
      <c r="N19" s="22">
        <v>0.0103</v>
      </c>
      <c r="O19" s="22">
        <v>0.007</v>
      </c>
      <c r="P19" s="22">
        <v>0.0034</v>
      </c>
      <c r="Q19" s="22">
        <v>0.0765</v>
      </c>
      <c r="R19" s="22"/>
      <c r="S19" s="22"/>
      <c r="T19" s="22">
        <v>0.003</v>
      </c>
      <c r="U19" s="22"/>
      <c r="V19" s="22">
        <v>0.003</v>
      </c>
      <c r="W19" s="110"/>
      <c r="X19" s="113"/>
      <c r="Y19" s="113"/>
      <c r="Z19" s="63"/>
    </row>
    <row r="20" spans="1:26">
      <c r="A20" s="107"/>
      <c r="B20" s="38" t="s">
        <v>37</v>
      </c>
      <c r="C20" s="21">
        <v>0.04</v>
      </c>
      <c r="D20" s="22">
        <v>0.00533</v>
      </c>
      <c r="E20" s="22"/>
      <c r="F20" s="22"/>
      <c r="G20" s="22"/>
      <c r="H20" s="22"/>
      <c r="I20" s="110"/>
      <c r="J20" s="22"/>
      <c r="K20" s="22"/>
      <c r="L20" s="22"/>
      <c r="M20" s="22">
        <v>0.1734</v>
      </c>
      <c r="N20" s="22"/>
      <c r="O20" s="22"/>
      <c r="P20" s="22"/>
      <c r="Q20" s="22"/>
      <c r="R20" s="22"/>
      <c r="S20" s="22"/>
      <c r="T20" s="22"/>
      <c r="U20" s="22"/>
      <c r="V20" s="22"/>
      <c r="W20" s="110"/>
      <c r="X20" s="113"/>
      <c r="Y20" s="113"/>
      <c r="Z20" s="63"/>
    </row>
    <row r="21" spans="1:26">
      <c r="A21" s="107"/>
      <c r="B21" s="38" t="s">
        <v>63</v>
      </c>
      <c r="C21" s="21"/>
      <c r="D21" s="22"/>
      <c r="E21" s="22">
        <v>0.0084</v>
      </c>
      <c r="F21" s="22"/>
      <c r="G21" s="22"/>
      <c r="H21" s="22"/>
      <c r="I21" s="110"/>
      <c r="J21" s="22"/>
      <c r="K21" s="22"/>
      <c r="L21" s="22">
        <v>0.018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10"/>
      <c r="X21" s="113"/>
      <c r="Y21" s="113"/>
      <c r="Z21" s="63"/>
    </row>
    <row r="22" spans="1:26">
      <c r="A22" s="107"/>
      <c r="B22" s="24" t="s">
        <v>39</v>
      </c>
      <c r="C22" s="21"/>
      <c r="D22" s="22"/>
      <c r="E22" s="22"/>
      <c r="F22" s="22"/>
      <c r="G22" s="22"/>
      <c r="H22" s="22"/>
      <c r="I22" s="110"/>
      <c r="J22" s="22"/>
      <c r="K22" s="22">
        <v>0.0475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10"/>
      <c r="X22" s="113"/>
      <c r="Y22" s="113"/>
      <c r="Z22" s="63"/>
    </row>
    <row r="23" ht="13.95" spans="1:26">
      <c r="A23" s="108"/>
      <c r="B23" s="40"/>
      <c r="C23" s="27"/>
      <c r="D23" s="28"/>
      <c r="E23" s="28"/>
      <c r="F23" s="28"/>
      <c r="G23" s="28"/>
      <c r="H23" s="28"/>
      <c r="I23" s="11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11"/>
      <c r="X23" s="114"/>
      <c r="Y23" s="114"/>
      <c r="Z23" s="63"/>
    </row>
    <row r="24" spans="1:26">
      <c r="A24" s="106" t="s">
        <v>40</v>
      </c>
      <c r="B24" s="15" t="s">
        <v>128</v>
      </c>
      <c r="C24" s="16">
        <v>0.0104</v>
      </c>
      <c r="D24" s="17">
        <v>0.00203</v>
      </c>
      <c r="E24" s="17">
        <v>0.01044</v>
      </c>
      <c r="F24" s="17"/>
      <c r="G24" s="17"/>
      <c r="H24" s="17"/>
      <c r="I24" s="86"/>
      <c r="J24" s="17"/>
      <c r="K24" s="17"/>
      <c r="L24" s="17"/>
      <c r="M24" s="17"/>
      <c r="N24" s="17"/>
      <c r="O24" s="17"/>
      <c r="P24" s="17">
        <v>0.0024</v>
      </c>
      <c r="Q24" s="17"/>
      <c r="R24" s="17"/>
      <c r="S24" s="17"/>
      <c r="T24" s="17">
        <v>0.04144</v>
      </c>
      <c r="U24" s="17"/>
      <c r="V24" s="17"/>
      <c r="W24" s="86">
        <v>16</v>
      </c>
      <c r="X24" s="87"/>
      <c r="Y24" s="87">
        <v>7</v>
      </c>
      <c r="Z24" s="63"/>
    </row>
    <row r="25" spans="1:26">
      <c r="A25" s="107"/>
      <c r="B25" s="20" t="s">
        <v>92</v>
      </c>
      <c r="C25" s="21">
        <v>0.1499</v>
      </c>
      <c r="D25" s="22"/>
      <c r="E25" s="22">
        <v>0.0084</v>
      </c>
      <c r="F25" s="22"/>
      <c r="G25" s="22"/>
      <c r="H25" s="22">
        <v>0.003</v>
      </c>
      <c r="I25" s="11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10"/>
      <c r="X25" s="113"/>
      <c r="Y25" s="113"/>
      <c r="Z25" s="63"/>
    </row>
    <row r="26" spans="1:26">
      <c r="A26" s="107"/>
      <c r="B26" s="20"/>
      <c r="C26" s="21"/>
      <c r="D26" s="22"/>
      <c r="E26" s="22"/>
      <c r="F26" s="22"/>
      <c r="G26" s="22"/>
      <c r="H26" s="22"/>
      <c r="I26" s="11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0"/>
      <c r="X26" s="113"/>
      <c r="Y26" s="113"/>
      <c r="Z26" s="63"/>
    </row>
    <row r="27" spans="1:26">
      <c r="A27" s="107"/>
      <c r="B27" s="31"/>
      <c r="C27" s="32"/>
      <c r="D27" s="33"/>
      <c r="E27" s="33"/>
      <c r="F27" s="33"/>
      <c r="G27" s="33"/>
      <c r="H27" s="33"/>
      <c r="I27" s="11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12"/>
      <c r="X27" s="115"/>
      <c r="Y27" s="115"/>
      <c r="Z27" s="63"/>
    </row>
    <row r="28" ht="13.95" spans="1:26">
      <c r="A28" s="108"/>
      <c r="B28" s="26"/>
      <c r="C28" s="27"/>
      <c r="D28" s="28"/>
      <c r="E28" s="28"/>
      <c r="F28" s="28"/>
      <c r="G28" s="28"/>
      <c r="H28" s="28"/>
      <c r="I28" s="111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11"/>
      <c r="X28" s="114">
        <v>1.7</v>
      </c>
      <c r="Y28" s="114"/>
      <c r="Z28" s="63"/>
    </row>
    <row r="29" ht="16.35" spans="1:26">
      <c r="A29" s="42" t="s">
        <v>42</v>
      </c>
      <c r="B29" s="43"/>
      <c r="C29" s="16">
        <f t="shared" ref="C29:V29" si="0">SUM(C9:C28)</f>
        <v>0.3453</v>
      </c>
      <c r="D29" s="17">
        <f t="shared" si="0"/>
        <v>0.01676</v>
      </c>
      <c r="E29" s="17">
        <f t="shared" si="0"/>
        <v>0.04178</v>
      </c>
      <c r="F29" s="17">
        <f t="shared" si="0"/>
        <v>1</v>
      </c>
      <c r="G29" s="17">
        <f t="shared" si="0"/>
        <v>0.0233</v>
      </c>
      <c r="H29" s="17">
        <f t="shared" si="0"/>
        <v>0.003</v>
      </c>
      <c r="I29" s="86">
        <f t="shared" si="0"/>
        <v>0.00056</v>
      </c>
      <c r="J29" s="17">
        <f t="shared" si="0"/>
        <v>0.0404</v>
      </c>
      <c r="K29" s="17">
        <f t="shared" si="0"/>
        <v>0.0475</v>
      </c>
      <c r="L29" s="17">
        <f t="shared" si="0"/>
        <v>0.018</v>
      </c>
      <c r="M29" s="17">
        <f t="shared" si="0"/>
        <v>0.2475</v>
      </c>
      <c r="N29" s="17">
        <f t="shared" si="0"/>
        <v>0.0206</v>
      </c>
      <c r="O29" s="17">
        <f t="shared" si="0"/>
        <v>0.017</v>
      </c>
      <c r="P29" s="17">
        <f t="shared" si="0"/>
        <v>0.0081</v>
      </c>
      <c r="Q29" s="17">
        <f t="shared" si="0"/>
        <v>0.1549</v>
      </c>
      <c r="R29" s="17">
        <f t="shared" si="0"/>
        <v>0.027333</v>
      </c>
      <c r="S29" s="17">
        <f t="shared" si="0"/>
        <v>0.005</v>
      </c>
      <c r="T29" s="17">
        <f t="shared" si="0"/>
        <v>0.04444</v>
      </c>
      <c r="U29" s="17">
        <f t="shared" si="0"/>
        <v>0.1066</v>
      </c>
      <c r="V29" s="17">
        <f t="shared" si="0"/>
        <v>0.0092</v>
      </c>
      <c r="W29" s="17">
        <v>16</v>
      </c>
      <c r="X29" s="17">
        <v>1.7</v>
      </c>
      <c r="Y29" s="17">
        <v>7</v>
      </c>
      <c r="Z29" s="66"/>
    </row>
    <row r="30" ht="15.6" hidden="1" spans="1:26">
      <c r="A30" s="44" t="s">
        <v>43</v>
      </c>
      <c r="B30" s="45"/>
      <c r="C30" s="83">
        <f>139*C29</f>
        <v>47.9967</v>
      </c>
      <c r="D30" s="83">
        <f>139*D29</f>
        <v>2.32964</v>
      </c>
      <c r="E30" s="83">
        <f>139*E29</f>
        <v>5.80742</v>
      </c>
      <c r="F30" s="83">
        <v>42</v>
      </c>
      <c r="G30" s="83">
        <f t="shared" ref="G30:L30" si="1">139*G29</f>
        <v>3.2387</v>
      </c>
      <c r="H30" s="83">
        <f t="shared" si="1"/>
        <v>0.417</v>
      </c>
      <c r="I30" s="83">
        <f t="shared" si="1"/>
        <v>0.07784</v>
      </c>
      <c r="J30" s="83">
        <f t="shared" si="1"/>
        <v>5.6156</v>
      </c>
      <c r="K30" s="83">
        <f t="shared" si="1"/>
        <v>6.6025</v>
      </c>
      <c r="L30" s="83">
        <f t="shared" si="1"/>
        <v>2.502</v>
      </c>
      <c r="M30" s="83">
        <f t="shared" ref="M30:X30" si="2">139*M29</f>
        <v>34.4025</v>
      </c>
      <c r="N30" s="83">
        <f t="shared" si="2"/>
        <v>2.8634</v>
      </c>
      <c r="O30" s="83">
        <f t="shared" si="2"/>
        <v>2.363</v>
      </c>
      <c r="P30" s="83">
        <f t="shared" si="2"/>
        <v>1.1259</v>
      </c>
      <c r="Q30" s="83">
        <f t="shared" si="2"/>
        <v>21.5311</v>
      </c>
      <c r="R30" s="83">
        <f t="shared" si="2"/>
        <v>3.799287</v>
      </c>
      <c r="S30" s="83">
        <f t="shared" si="2"/>
        <v>0.695</v>
      </c>
      <c r="T30" s="83">
        <f t="shared" si="2"/>
        <v>6.17716</v>
      </c>
      <c r="U30" s="83">
        <v>50</v>
      </c>
      <c r="V30" s="83">
        <f>139*V29</f>
        <v>1.2788</v>
      </c>
      <c r="W30" s="83">
        <v>16</v>
      </c>
      <c r="X30" s="83">
        <v>1.7</v>
      </c>
      <c r="Y30" s="83">
        <v>7</v>
      </c>
      <c r="Z30" s="120"/>
    </row>
    <row r="31" ht="15.6" spans="1:26">
      <c r="A31" s="44" t="s">
        <v>43</v>
      </c>
      <c r="B31" s="45"/>
      <c r="C31" s="46">
        <f t="shared" ref="C31:V31" si="3">ROUND(C30,2)</f>
        <v>48</v>
      </c>
      <c r="D31" s="48">
        <f t="shared" si="3"/>
        <v>2.33</v>
      </c>
      <c r="E31" s="48">
        <f t="shared" si="3"/>
        <v>5.81</v>
      </c>
      <c r="F31" s="48">
        <f t="shared" si="3"/>
        <v>42</v>
      </c>
      <c r="G31" s="48">
        <f t="shared" si="3"/>
        <v>3.24</v>
      </c>
      <c r="H31" s="48">
        <f t="shared" si="3"/>
        <v>0.42</v>
      </c>
      <c r="I31" s="48">
        <f t="shared" si="3"/>
        <v>0.08</v>
      </c>
      <c r="J31" s="48">
        <f t="shared" si="3"/>
        <v>5.62</v>
      </c>
      <c r="K31" s="48">
        <f t="shared" si="3"/>
        <v>6.6</v>
      </c>
      <c r="L31" s="48">
        <f t="shared" si="3"/>
        <v>2.5</v>
      </c>
      <c r="M31" s="55">
        <f t="shared" si="3"/>
        <v>34.4</v>
      </c>
      <c r="N31" s="55">
        <f t="shared" si="3"/>
        <v>2.86</v>
      </c>
      <c r="O31" s="55">
        <f t="shared" si="3"/>
        <v>2.36</v>
      </c>
      <c r="P31" s="55">
        <f t="shared" si="3"/>
        <v>1.13</v>
      </c>
      <c r="Q31" s="55">
        <f t="shared" si="3"/>
        <v>21.53</v>
      </c>
      <c r="R31" s="55">
        <f t="shared" si="3"/>
        <v>3.8</v>
      </c>
      <c r="S31" s="55">
        <f t="shared" si="3"/>
        <v>0.7</v>
      </c>
      <c r="T31" s="55">
        <f t="shared" si="3"/>
        <v>6.18</v>
      </c>
      <c r="U31" s="55">
        <f t="shared" si="3"/>
        <v>50</v>
      </c>
      <c r="V31" s="55">
        <f t="shared" si="3"/>
        <v>1.28</v>
      </c>
      <c r="W31" s="55">
        <v>16</v>
      </c>
      <c r="X31" s="55">
        <v>1.7</v>
      </c>
      <c r="Y31" s="55">
        <v>7</v>
      </c>
      <c r="Z31" s="68"/>
    </row>
    <row r="32" ht="15.6" spans="1:26">
      <c r="A32" s="44" t="s">
        <v>44</v>
      </c>
      <c r="B32" s="45"/>
      <c r="C32" s="46">
        <v>79</v>
      </c>
      <c r="D32" s="47">
        <v>800</v>
      </c>
      <c r="E32" s="47">
        <v>80</v>
      </c>
      <c r="F32" s="47">
        <v>13.28</v>
      </c>
      <c r="G32" s="47">
        <v>60</v>
      </c>
      <c r="H32" s="48">
        <v>900</v>
      </c>
      <c r="I32" s="47">
        <v>1800</v>
      </c>
      <c r="J32" s="47">
        <v>62.37</v>
      </c>
      <c r="K32" s="47">
        <v>39.5</v>
      </c>
      <c r="L32" s="48">
        <v>250</v>
      </c>
      <c r="M32" s="48">
        <v>28</v>
      </c>
      <c r="N32" s="48">
        <v>52</v>
      </c>
      <c r="O32" s="55">
        <v>82</v>
      </c>
      <c r="P32" s="55">
        <v>200</v>
      </c>
      <c r="Q32" s="48">
        <v>253</v>
      </c>
      <c r="R32" s="55">
        <v>250.525</v>
      </c>
      <c r="S32" s="55">
        <v>42</v>
      </c>
      <c r="T32" s="55">
        <v>85</v>
      </c>
      <c r="U32" s="55">
        <v>40</v>
      </c>
      <c r="V32" s="55">
        <v>368.42</v>
      </c>
      <c r="W32" s="55">
        <v>6</v>
      </c>
      <c r="X32" s="88">
        <v>18</v>
      </c>
      <c r="Y32" s="88">
        <v>2.7</v>
      </c>
      <c r="Z32" s="20"/>
    </row>
    <row r="33" ht="16.35" spans="1:26">
      <c r="A33" s="49" t="s">
        <v>45</v>
      </c>
      <c r="B33" s="50"/>
      <c r="C33" s="109">
        <f>C31*C32</f>
        <v>3792</v>
      </c>
      <c r="D33" s="109">
        <f>D31*D32</f>
        <v>1864</v>
      </c>
      <c r="E33" s="109">
        <f>E31*E32</f>
        <v>464.8</v>
      </c>
      <c r="F33" s="109">
        <v>557.69</v>
      </c>
      <c r="G33" s="109">
        <f t="shared" ref="G33:L33" si="4">G31*G32</f>
        <v>194.4</v>
      </c>
      <c r="H33" s="109">
        <f t="shared" si="4"/>
        <v>378</v>
      </c>
      <c r="I33" s="109">
        <f t="shared" si="4"/>
        <v>144</v>
      </c>
      <c r="J33" s="109">
        <f t="shared" si="4"/>
        <v>350.5194</v>
      </c>
      <c r="K33" s="109">
        <f t="shared" si="4"/>
        <v>260.7</v>
      </c>
      <c r="L33" s="109">
        <f t="shared" si="4"/>
        <v>625</v>
      </c>
      <c r="M33" s="109">
        <f t="shared" ref="M33:Y33" si="5">M31*M32</f>
        <v>963.2</v>
      </c>
      <c r="N33" s="109">
        <f t="shared" si="5"/>
        <v>148.72</v>
      </c>
      <c r="O33" s="109">
        <f t="shared" si="5"/>
        <v>193.52</v>
      </c>
      <c r="P33" s="109">
        <f t="shared" si="5"/>
        <v>226</v>
      </c>
      <c r="Q33" s="109">
        <f t="shared" si="5"/>
        <v>5447.09</v>
      </c>
      <c r="R33" s="109">
        <f t="shared" si="5"/>
        <v>951.995</v>
      </c>
      <c r="S33" s="109">
        <f t="shared" si="5"/>
        <v>29.4</v>
      </c>
      <c r="T33" s="109">
        <f t="shared" si="5"/>
        <v>525.3</v>
      </c>
      <c r="U33" s="109">
        <f t="shared" si="5"/>
        <v>2000</v>
      </c>
      <c r="V33" s="109">
        <f t="shared" si="5"/>
        <v>471.5776</v>
      </c>
      <c r="W33" s="109">
        <f t="shared" si="5"/>
        <v>96</v>
      </c>
      <c r="X33" s="109">
        <f t="shared" si="5"/>
        <v>30.6</v>
      </c>
      <c r="Y33" s="109">
        <f t="shared" si="5"/>
        <v>18.9</v>
      </c>
      <c r="Z33" s="69">
        <f>SUM(C33:Y33)</f>
        <v>19733.412</v>
      </c>
    </row>
    <row r="34" ht="15.6" spans="1:26">
      <c r="A34" s="52"/>
      <c r="B34" s="52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53">
        <f>Z33/Z2</f>
        <v>141.966992805755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W37"/>
  <sheetViews>
    <sheetView workbookViewId="0">
      <pane ySplit="7" topLeftCell="A8" activePane="bottomLeft" state="frozen"/>
      <selection/>
      <selection pane="bottomLeft" activeCell="F40" sqref="F40"/>
    </sheetView>
  </sheetViews>
  <sheetFormatPr defaultColWidth="11.537037037037" defaultRowHeight="13.2"/>
  <cols>
    <col min="1" max="1" width="6.33333333333333" customWidth="1"/>
    <col min="2" max="2" width="24" customWidth="1"/>
    <col min="3" max="4" width="7" customWidth="1"/>
    <col min="5" max="5" width="6.11111111111111" customWidth="1"/>
    <col min="6" max="7" width="6.88888888888889" customWidth="1"/>
    <col min="8" max="8" width="7.44444444444444" customWidth="1"/>
    <col min="9" max="9" width="6" customWidth="1"/>
    <col min="10" max="10" width="6.22222222222222" customWidth="1"/>
    <col min="11" max="11" width="6.88888888888889" customWidth="1"/>
    <col min="12" max="12" width="6.55555555555556" customWidth="1"/>
    <col min="13" max="13" width="6" customWidth="1"/>
    <col min="14" max="14" width="6.66666666666667" customWidth="1"/>
    <col min="15" max="15" width="6.22222222222222" customWidth="1"/>
    <col min="16" max="16" width="7.22222222222222" customWidth="1"/>
    <col min="17" max="17" width="5.88888888888889" customWidth="1"/>
    <col min="18" max="20" width="6.88888888888889" customWidth="1"/>
    <col min="21" max="21" width="6.44444444444444" customWidth="1"/>
    <col min="22" max="22" width="7.44444444444444" customWidth="1"/>
    <col min="23" max="23" width="8.22222222222222" customWidth="1"/>
  </cols>
  <sheetData>
    <row r="1" s="1" customFormat="1" ht="22" customHeight="1" spans="1:1">
      <c r="A1" s="1" t="s">
        <v>0</v>
      </c>
    </row>
    <row r="2" customHeight="1" spans="1:23">
      <c r="A2" s="2"/>
      <c r="B2" s="3" t="s">
        <v>49</v>
      </c>
      <c r="C2" s="4" t="s">
        <v>2</v>
      </c>
      <c r="D2" s="4" t="s">
        <v>3</v>
      </c>
      <c r="E2" s="4" t="s">
        <v>4</v>
      </c>
      <c r="F2" s="4" t="s">
        <v>50</v>
      </c>
      <c r="G2" s="4" t="s">
        <v>51</v>
      </c>
      <c r="H2" s="4" t="s">
        <v>7</v>
      </c>
      <c r="I2" s="4" t="s">
        <v>8</v>
      </c>
      <c r="J2" s="4" t="s">
        <v>9</v>
      </c>
      <c r="K2" s="4" t="s">
        <v>52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20</v>
      </c>
      <c r="Q2" s="4" t="s">
        <v>53</v>
      </c>
      <c r="R2" s="4" t="s">
        <v>54</v>
      </c>
      <c r="S2" s="4" t="s">
        <v>17</v>
      </c>
      <c r="T2" s="4" t="s">
        <v>55</v>
      </c>
      <c r="U2" s="4" t="s">
        <v>56</v>
      </c>
      <c r="V2" s="4" t="s">
        <v>22</v>
      </c>
      <c r="W2" s="56">
        <v>132</v>
      </c>
    </row>
    <row r="3" spans="1:2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7"/>
    </row>
    <row r="4" spans="1:23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7"/>
    </row>
    <row r="5" ht="12" customHeight="1" spans="1:23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7"/>
    </row>
    <row r="6" spans="1:23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7"/>
    </row>
    <row r="7" ht="28" customHeight="1" spans="1:23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58"/>
    </row>
    <row r="8" ht="16" customHeight="1" spans="1:23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59" t="s">
        <v>27</v>
      </c>
    </row>
    <row r="9" spans="1:23">
      <c r="A9" s="14" t="s">
        <v>28</v>
      </c>
      <c r="B9" s="15" t="s">
        <v>57</v>
      </c>
      <c r="C9" s="16">
        <v>0.1474</v>
      </c>
      <c r="D9" s="17"/>
      <c r="E9" s="17">
        <v>0.0054</v>
      </c>
      <c r="F9" s="17">
        <v>0.0151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1" t="s">
        <v>58</v>
      </c>
    </row>
    <row r="10" spans="1:23">
      <c r="A10" s="19"/>
      <c r="B10" s="20" t="s">
        <v>31</v>
      </c>
      <c r="C10" s="21"/>
      <c r="D10" s="22"/>
      <c r="E10" s="22">
        <v>0.00733</v>
      </c>
      <c r="F10" s="22"/>
      <c r="G10" s="22"/>
      <c r="H10" s="23">
        <v>0.00054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3"/>
    </row>
    <row r="11" spans="1:23">
      <c r="A11" s="19"/>
      <c r="B11" s="24" t="s">
        <v>32</v>
      </c>
      <c r="C11" s="21"/>
      <c r="D11" s="22">
        <v>0.0101</v>
      </c>
      <c r="E11" s="22"/>
      <c r="F11" s="22"/>
      <c r="G11" s="22"/>
      <c r="H11" s="23"/>
      <c r="I11" s="22">
        <v>0.033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3"/>
    </row>
    <row r="12" spans="1:23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3"/>
    </row>
    <row r="13" ht="13.95" spans="1:23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3"/>
    </row>
    <row r="14" spans="1:23">
      <c r="A14" s="14" t="s">
        <v>33</v>
      </c>
      <c r="B14" s="15" t="s">
        <v>59</v>
      </c>
      <c r="C14" s="16"/>
      <c r="D14" s="17"/>
      <c r="E14" s="17">
        <v>0.004</v>
      </c>
      <c r="F14" s="17"/>
      <c r="G14" s="17"/>
      <c r="H14" s="18">
        <v>0.0003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60"/>
      <c r="U14" s="60"/>
      <c r="V14" s="60"/>
      <c r="W14" s="63"/>
    </row>
    <row r="15" spans="1:23">
      <c r="A15" s="19"/>
      <c r="B15" s="20" t="s">
        <v>55</v>
      </c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>
        <v>0.0263</v>
      </c>
      <c r="U15" s="62"/>
      <c r="V15" s="62"/>
      <c r="W15" s="63"/>
    </row>
    <row r="16" spans="1:23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3"/>
    </row>
    <row r="17" ht="13.95" spans="1:23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3"/>
    </row>
    <row r="18" ht="26.4" spans="1:23">
      <c r="A18" s="35" t="s">
        <v>34</v>
      </c>
      <c r="B18" s="36" t="s">
        <v>60</v>
      </c>
      <c r="C18" s="16"/>
      <c r="D18" s="17"/>
      <c r="E18" s="17"/>
      <c r="F18" s="17"/>
      <c r="G18" s="17">
        <v>0.02877</v>
      </c>
      <c r="H18" s="18"/>
      <c r="I18" s="17"/>
      <c r="J18" s="17"/>
      <c r="K18" s="17"/>
      <c r="L18" s="17">
        <v>0.0774</v>
      </c>
      <c r="M18" s="17">
        <v>0.0102</v>
      </c>
      <c r="N18" s="17">
        <v>0.0104</v>
      </c>
      <c r="O18" s="17">
        <v>0.00234</v>
      </c>
      <c r="P18" s="17">
        <v>0.0762</v>
      </c>
      <c r="Q18" s="17">
        <v>0.005</v>
      </c>
      <c r="R18" s="17"/>
      <c r="S18" s="17">
        <v>0.006</v>
      </c>
      <c r="T18" s="60"/>
      <c r="U18" s="60"/>
      <c r="V18" s="60"/>
      <c r="W18" s="63"/>
    </row>
    <row r="19" spans="1:23">
      <c r="A19" s="37"/>
      <c r="B19" s="38" t="s">
        <v>61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0.0102</v>
      </c>
      <c r="N19" s="22">
        <v>0.0073</v>
      </c>
      <c r="O19" s="22">
        <v>0.0034</v>
      </c>
      <c r="P19" s="22">
        <v>0.0743</v>
      </c>
      <c r="Q19" s="22"/>
      <c r="R19" s="22"/>
      <c r="S19" s="22">
        <v>0.0037</v>
      </c>
      <c r="T19" s="62"/>
      <c r="U19" s="62"/>
      <c r="V19" s="62"/>
      <c r="W19" s="63"/>
    </row>
    <row r="20" spans="1:23">
      <c r="A20" s="37"/>
      <c r="B20" s="38" t="s">
        <v>62</v>
      </c>
      <c r="C20" s="21"/>
      <c r="D20" s="22">
        <v>0.0074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>
        <v>0.0474</v>
      </c>
      <c r="S20" s="22"/>
      <c r="T20" s="62"/>
      <c r="U20" s="62"/>
      <c r="V20" s="62"/>
      <c r="W20" s="63"/>
    </row>
    <row r="21" spans="1:23">
      <c r="A21" s="37"/>
      <c r="B21" s="94" t="s">
        <v>63</v>
      </c>
      <c r="C21" s="21"/>
      <c r="D21" s="22"/>
      <c r="E21" s="22">
        <v>0.0084</v>
      </c>
      <c r="F21" s="22"/>
      <c r="G21" s="22"/>
      <c r="H21" s="23"/>
      <c r="I21" s="22"/>
      <c r="J21" s="22"/>
      <c r="K21" s="22">
        <v>0.018</v>
      </c>
      <c r="L21" s="22"/>
      <c r="M21" s="22"/>
      <c r="N21" s="22"/>
      <c r="O21" s="22"/>
      <c r="P21" s="22"/>
      <c r="Q21" s="22"/>
      <c r="R21" s="22"/>
      <c r="S21" s="22"/>
      <c r="T21" s="62"/>
      <c r="U21" s="62"/>
      <c r="V21" s="62"/>
      <c r="W21" s="63"/>
    </row>
    <row r="22" spans="1:23">
      <c r="A22" s="37"/>
      <c r="B22" s="24" t="s">
        <v>39</v>
      </c>
      <c r="C22" s="21"/>
      <c r="D22" s="22"/>
      <c r="E22" s="22"/>
      <c r="F22" s="22"/>
      <c r="G22" s="22"/>
      <c r="H22" s="23"/>
      <c r="I22" s="22"/>
      <c r="J22" s="22">
        <v>0.0524</v>
      </c>
      <c r="K22" s="22"/>
      <c r="L22" s="22"/>
      <c r="M22" s="22"/>
      <c r="N22" s="22"/>
      <c r="O22" s="22"/>
      <c r="P22" s="22"/>
      <c r="Q22" s="22"/>
      <c r="R22" s="22"/>
      <c r="S22" s="22"/>
      <c r="T22" s="62"/>
      <c r="U22" s="62"/>
      <c r="V22" s="62"/>
      <c r="W22" s="63"/>
    </row>
    <row r="23" ht="13.95" spans="1:23">
      <c r="A23" s="39"/>
      <c r="B23" s="40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4"/>
      <c r="U23" s="64"/>
      <c r="V23" s="64"/>
      <c r="W23" s="63"/>
    </row>
    <row r="24" spans="1:23">
      <c r="A24" s="35" t="s">
        <v>40</v>
      </c>
      <c r="B24" s="15" t="s">
        <v>64</v>
      </c>
      <c r="C24" s="16">
        <v>0.0344</v>
      </c>
      <c r="D24" s="17">
        <v>0.0022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0"/>
      <c r="U24" s="60"/>
      <c r="V24" s="60">
        <v>199</v>
      </c>
      <c r="W24" s="63"/>
    </row>
    <row r="25" spans="1:23">
      <c r="A25" s="37"/>
      <c r="B25" s="20" t="s">
        <v>31</v>
      </c>
      <c r="C25" s="21"/>
      <c r="D25" s="22"/>
      <c r="E25" s="22">
        <v>0.00744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2"/>
      <c r="U25" s="62"/>
      <c r="V25" s="62"/>
      <c r="W25" s="63"/>
    </row>
    <row r="26" spans="1:23">
      <c r="A26" s="37"/>
      <c r="B26" s="138" t="s">
        <v>39</v>
      </c>
      <c r="C26" s="139"/>
      <c r="D26" s="140"/>
      <c r="E26" s="140"/>
      <c r="F26" s="140"/>
      <c r="G26" s="140"/>
      <c r="H26" s="141"/>
      <c r="I26" s="33"/>
      <c r="J26" s="33">
        <v>0.02444</v>
      </c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/>
      <c r="V26" s="65"/>
      <c r="W26" s="63"/>
    </row>
    <row r="27" spans="1:23">
      <c r="A27" s="37"/>
      <c r="B27" s="138" t="s">
        <v>65</v>
      </c>
      <c r="C27" s="139"/>
      <c r="D27" s="140"/>
      <c r="E27" s="140"/>
      <c r="F27" s="140"/>
      <c r="G27" s="140"/>
      <c r="H27" s="1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65"/>
      <c r="U27" s="65">
        <v>0.0152</v>
      </c>
      <c r="V27" s="65"/>
      <c r="W27" s="63"/>
    </row>
    <row r="28" ht="13.95" spans="1:23">
      <c r="A28" s="39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4"/>
      <c r="U28" s="64"/>
      <c r="V28" s="64"/>
      <c r="W28" s="66"/>
    </row>
    <row r="29" ht="15.6" spans="1:23">
      <c r="A29" s="42" t="s">
        <v>42</v>
      </c>
      <c r="B29" s="43"/>
      <c r="C29" s="16">
        <f t="shared" ref="C29:U29" si="0">SUM(C9:C28)</f>
        <v>0.1818</v>
      </c>
      <c r="D29" s="17">
        <f t="shared" si="0"/>
        <v>0.0197</v>
      </c>
      <c r="E29" s="17">
        <f t="shared" si="0"/>
        <v>0.03257</v>
      </c>
      <c r="F29" s="17">
        <f t="shared" si="0"/>
        <v>0.0151</v>
      </c>
      <c r="G29" s="17">
        <f t="shared" si="0"/>
        <v>0.02877</v>
      </c>
      <c r="H29" s="18">
        <f t="shared" si="0"/>
        <v>0.00144</v>
      </c>
      <c r="I29" s="17">
        <f t="shared" si="0"/>
        <v>0.033</v>
      </c>
      <c r="J29" s="17">
        <f t="shared" si="0"/>
        <v>0.07684</v>
      </c>
      <c r="K29" s="17">
        <f t="shared" si="0"/>
        <v>0.018</v>
      </c>
      <c r="L29" s="17">
        <f t="shared" si="0"/>
        <v>0.0774</v>
      </c>
      <c r="M29" s="17">
        <f t="shared" si="0"/>
        <v>0.0204</v>
      </c>
      <c r="N29" s="17">
        <f t="shared" si="0"/>
        <v>0.0177</v>
      </c>
      <c r="O29" s="17">
        <f t="shared" si="0"/>
        <v>0.00574</v>
      </c>
      <c r="P29" s="17">
        <f t="shared" si="0"/>
        <v>0.1505</v>
      </c>
      <c r="Q29" s="17">
        <f t="shared" si="0"/>
        <v>0.005</v>
      </c>
      <c r="R29" s="17">
        <f t="shared" si="0"/>
        <v>0.0474</v>
      </c>
      <c r="S29" s="17">
        <f t="shared" si="0"/>
        <v>0.0097</v>
      </c>
      <c r="T29" s="17">
        <f t="shared" si="0"/>
        <v>0.0263</v>
      </c>
      <c r="U29" s="17">
        <f t="shared" si="0"/>
        <v>0.0152</v>
      </c>
      <c r="V29" s="17">
        <v>199</v>
      </c>
      <c r="W29" s="15"/>
    </row>
    <row r="30" ht="15.6" hidden="1" spans="1:23">
      <c r="A30" s="44" t="s">
        <v>43</v>
      </c>
      <c r="B30" s="45"/>
      <c r="C30" s="21">
        <f>132*C29</f>
        <v>23.9976</v>
      </c>
      <c r="D30" s="21">
        <f t="shared" ref="D30:V30" si="1">132*D29</f>
        <v>2.6004</v>
      </c>
      <c r="E30" s="21">
        <f t="shared" si="1"/>
        <v>4.29924</v>
      </c>
      <c r="F30" s="21">
        <f t="shared" si="1"/>
        <v>1.9932</v>
      </c>
      <c r="G30" s="21">
        <f t="shared" si="1"/>
        <v>3.79764</v>
      </c>
      <c r="H30" s="21">
        <f t="shared" si="1"/>
        <v>0.19008</v>
      </c>
      <c r="I30" s="21">
        <f t="shared" si="1"/>
        <v>4.356</v>
      </c>
      <c r="J30" s="21">
        <f t="shared" si="1"/>
        <v>10.14288</v>
      </c>
      <c r="K30" s="21">
        <f t="shared" si="1"/>
        <v>2.376</v>
      </c>
      <c r="L30" s="21">
        <f t="shared" si="1"/>
        <v>10.2168</v>
      </c>
      <c r="M30" s="21">
        <f t="shared" si="1"/>
        <v>2.6928</v>
      </c>
      <c r="N30" s="21">
        <f t="shared" si="1"/>
        <v>2.3364</v>
      </c>
      <c r="O30" s="21">
        <f t="shared" si="1"/>
        <v>0.75768</v>
      </c>
      <c r="P30" s="21">
        <f t="shared" si="1"/>
        <v>19.866</v>
      </c>
      <c r="Q30" s="21">
        <f t="shared" si="1"/>
        <v>0.66</v>
      </c>
      <c r="R30" s="21">
        <f t="shared" si="1"/>
        <v>6.2568</v>
      </c>
      <c r="S30" s="21">
        <f t="shared" si="1"/>
        <v>1.2804</v>
      </c>
      <c r="T30" s="21">
        <f t="shared" si="1"/>
        <v>3.4716</v>
      </c>
      <c r="U30" s="21">
        <f t="shared" si="1"/>
        <v>2.0064</v>
      </c>
      <c r="V30" s="21">
        <v>199</v>
      </c>
      <c r="W30" s="67"/>
    </row>
    <row r="31" ht="15.6" spans="1:23">
      <c r="A31" s="44" t="s">
        <v>43</v>
      </c>
      <c r="B31" s="45"/>
      <c r="C31" s="46">
        <f t="shared" ref="C31:U31" si="2">ROUND(C30,2)</f>
        <v>24</v>
      </c>
      <c r="D31" s="48">
        <f t="shared" si="2"/>
        <v>2.6</v>
      </c>
      <c r="E31" s="48">
        <f t="shared" si="2"/>
        <v>4.3</v>
      </c>
      <c r="F31" s="48">
        <f t="shared" si="2"/>
        <v>1.99</v>
      </c>
      <c r="G31" s="48">
        <f t="shared" si="2"/>
        <v>3.8</v>
      </c>
      <c r="H31" s="48">
        <f t="shared" si="2"/>
        <v>0.19</v>
      </c>
      <c r="I31" s="48">
        <f t="shared" si="2"/>
        <v>4.36</v>
      </c>
      <c r="J31" s="48">
        <f t="shared" si="2"/>
        <v>10.14</v>
      </c>
      <c r="K31" s="48">
        <f t="shared" si="2"/>
        <v>2.38</v>
      </c>
      <c r="L31" s="48">
        <f t="shared" si="2"/>
        <v>10.22</v>
      </c>
      <c r="M31" s="55">
        <f t="shared" si="2"/>
        <v>2.69</v>
      </c>
      <c r="N31" s="55">
        <f t="shared" si="2"/>
        <v>2.34</v>
      </c>
      <c r="O31" s="55">
        <f t="shared" si="2"/>
        <v>0.76</v>
      </c>
      <c r="P31" s="55">
        <f t="shared" si="2"/>
        <v>19.87</v>
      </c>
      <c r="Q31" s="55">
        <f t="shared" si="2"/>
        <v>0.66</v>
      </c>
      <c r="R31" s="55">
        <f t="shared" si="2"/>
        <v>6.26</v>
      </c>
      <c r="S31" s="55">
        <f t="shared" si="2"/>
        <v>1.28</v>
      </c>
      <c r="T31" s="55">
        <f t="shared" si="2"/>
        <v>3.47</v>
      </c>
      <c r="U31" s="55">
        <f t="shared" si="2"/>
        <v>2.01</v>
      </c>
      <c r="V31" s="55">
        <v>199</v>
      </c>
      <c r="W31" s="67"/>
    </row>
    <row r="32" ht="15.6" spans="1:23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160</v>
      </c>
      <c r="G32" s="48">
        <v>250.52</v>
      </c>
      <c r="H32" s="47">
        <v>1800</v>
      </c>
      <c r="I32" s="47">
        <v>62.37</v>
      </c>
      <c r="J32" s="47">
        <v>39.5</v>
      </c>
      <c r="K32" s="48">
        <v>250</v>
      </c>
      <c r="L32" s="48">
        <v>28</v>
      </c>
      <c r="M32" s="48">
        <v>52</v>
      </c>
      <c r="N32" s="55">
        <v>82</v>
      </c>
      <c r="O32" s="55">
        <v>200</v>
      </c>
      <c r="P32" s="55">
        <v>253</v>
      </c>
      <c r="Q32" s="55">
        <v>42</v>
      </c>
      <c r="R32" s="55">
        <v>125</v>
      </c>
      <c r="S32" s="55">
        <v>368.42</v>
      </c>
      <c r="T32" s="55">
        <v>165</v>
      </c>
      <c r="U32" s="48">
        <v>265</v>
      </c>
      <c r="V32" s="55">
        <v>6</v>
      </c>
      <c r="W32" s="68"/>
    </row>
    <row r="33" ht="16.35" spans="1:23">
      <c r="A33" s="49" t="s">
        <v>45</v>
      </c>
      <c r="B33" s="50"/>
      <c r="C33" s="51">
        <f t="shared" ref="C33:V33" si="3">C31*C32</f>
        <v>1896</v>
      </c>
      <c r="D33" s="51">
        <f t="shared" si="3"/>
        <v>2080</v>
      </c>
      <c r="E33" s="51">
        <f t="shared" si="3"/>
        <v>344</v>
      </c>
      <c r="F33" s="51">
        <f t="shared" si="3"/>
        <v>318.4</v>
      </c>
      <c r="G33" s="51">
        <v>952</v>
      </c>
      <c r="H33" s="51">
        <f t="shared" si="3"/>
        <v>342</v>
      </c>
      <c r="I33" s="51">
        <f t="shared" si="3"/>
        <v>271.9332</v>
      </c>
      <c r="J33" s="51">
        <f t="shared" si="3"/>
        <v>400.53</v>
      </c>
      <c r="K33" s="51">
        <f t="shared" si="3"/>
        <v>595</v>
      </c>
      <c r="L33" s="51">
        <f t="shared" si="3"/>
        <v>286.16</v>
      </c>
      <c r="M33" s="51">
        <f t="shared" si="3"/>
        <v>139.88</v>
      </c>
      <c r="N33" s="51">
        <f t="shared" si="3"/>
        <v>191.88</v>
      </c>
      <c r="O33" s="51">
        <f t="shared" si="3"/>
        <v>152</v>
      </c>
      <c r="P33" s="51">
        <f t="shared" si="3"/>
        <v>5027.11</v>
      </c>
      <c r="Q33" s="51">
        <f t="shared" si="3"/>
        <v>27.72</v>
      </c>
      <c r="R33" s="51">
        <f t="shared" si="3"/>
        <v>782.5</v>
      </c>
      <c r="S33" s="51">
        <f t="shared" si="3"/>
        <v>471.5776</v>
      </c>
      <c r="T33" s="51">
        <f t="shared" si="3"/>
        <v>572.55</v>
      </c>
      <c r="U33" s="51">
        <f t="shared" si="3"/>
        <v>532.65</v>
      </c>
      <c r="V33" s="51">
        <f t="shared" si="3"/>
        <v>1194</v>
      </c>
      <c r="W33" s="69">
        <f>SUM(C33:V33)</f>
        <v>16577.8908</v>
      </c>
    </row>
    <row r="34" ht="15.6" spans="1:23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>
        <f>W33/W2</f>
        <v>125.590081818182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5">
    <mergeCell ref="A1:W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8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7"/>
  <sheetViews>
    <sheetView topLeftCell="B1" workbookViewId="0">
      <pane ySplit="7" topLeftCell="A25" activePane="bottomLeft" state="frozen"/>
      <selection/>
      <selection pane="bottomLeft" activeCell="B35" sqref="$A35:$XFD37"/>
    </sheetView>
  </sheetViews>
  <sheetFormatPr defaultColWidth="11.537037037037" defaultRowHeight="13.2"/>
  <cols>
    <col min="1" max="1" width="6.33333333333333" customWidth="1"/>
    <col min="2" max="2" width="25.7777777777778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5.66666666666667" customWidth="1"/>
    <col min="8" max="8" width="7.33333333333333" customWidth="1"/>
    <col min="9" max="9" width="7.33333333333333" style="70" customWidth="1"/>
    <col min="10" max="11" width="6.11111111111111" customWidth="1"/>
    <col min="12" max="12" width="7.11111111111111" customWidth="1"/>
    <col min="13" max="13" width="6.55555555555556" customWidth="1"/>
    <col min="14" max="14" width="6.22222222222222" customWidth="1"/>
    <col min="15" max="15" width="7.11111111111111" customWidth="1"/>
    <col min="16" max="16" width="6.11111111111111" customWidth="1"/>
    <col min="17" max="20" width="7" customWidth="1"/>
    <col min="21" max="21" width="6.44444444444444" customWidth="1"/>
    <col min="22" max="22" width="7.11111111111111" customWidth="1"/>
    <col min="23" max="25" width="7" customWidth="1"/>
    <col min="26" max="26" width="5.33333333333333" customWidth="1"/>
    <col min="27" max="27" width="6.66666666666667" customWidth="1"/>
    <col min="28" max="28" width="8.66666666666667" customWidth="1"/>
  </cols>
  <sheetData>
    <row r="1" s="1" customFormat="1" ht="43" customHeight="1" spans="1:1">
      <c r="A1" s="1" t="s">
        <v>0</v>
      </c>
    </row>
    <row r="2" customHeight="1" spans="1:28">
      <c r="A2" s="71"/>
      <c r="B2" s="72" t="s">
        <v>170</v>
      </c>
      <c r="C2" s="4" t="s">
        <v>2</v>
      </c>
      <c r="D2" s="4" t="s">
        <v>3</v>
      </c>
      <c r="E2" s="4" t="s">
        <v>4</v>
      </c>
      <c r="F2" s="4" t="s">
        <v>50</v>
      </c>
      <c r="G2" s="4" t="s">
        <v>5</v>
      </c>
      <c r="H2" s="4" t="s">
        <v>141</v>
      </c>
      <c r="I2" s="73" t="s">
        <v>7</v>
      </c>
      <c r="J2" s="4" t="s">
        <v>8</v>
      </c>
      <c r="K2" s="4" t="s">
        <v>9</v>
      </c>
      <c r="L2" s="4" t="s">
        <v>94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95</v>
      </c>
      <c r="R2" s="4" t="s">
        <v>84</v>
      </c>
      <c r="S2" s="4" t="s">
        <v>16</v>
      </c>
      <c r="T2" s="4" t="s">
        <v>54</v>
      </c>
      <c r="U2" s="4" t="s">
        <v>52</v>
      </c>
      <c r="V2" s="4" t="s">
        <v>17</v>
      </c>
      <c r="W2" s="4" t="s">
        <v>96</v>
      </c>
      <c r="X2" s="4" t="s">
        <v>24</v>
      </c>
      <c r="Y2" s="4" t="s">
        <v>25</v>
      </c>
      <c r="Z2" s="4" t="s">
        <v>97</v>
      </c>
      <c r="AA2" s="4" t="s">
        <v>86</v>
      </c>
      <c r="AB2" s="89">
        <v>140</v>
      </c>
    </row>
    <row r="3" spans="1:28">
      <c r="A3" s="74"/>
      <c r="B3" s="75"/>
      <c r="C3" s="7"/>
      <c r="D3" s="7"/>
      <c r="E3" s="7"/>
      <c r="F3" s="7"/>
      <c r="G3" s="7"/>
      <c r="H3" s="7"/>
      <c r="I3" s="7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0"/>
    </row>
    <row r="4" spans="1:28">
      <c r="A4" s="74"/>
      <c r="B4" s="75"/>
      <c r="C4" s="7"/>
      <c r="D4" s="7"/>
      <c r="E4" s="7"/>
      <c r="F4" s="7"/>
      <c r="G4" s="7"/>
      <c r="H4" s="7"/>
      <c r="I4" s="7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0"/>
    </row>
    <row r="5" ht="12" customHeight="1" spans="1:28">
      <c r="A5" s="74"/>
      <c r="B5" s="75"/>
      <c r="C5" s="7"/>
      <c r="D5" s="7"/>
      <c r="E5" s="7"/>
      <c r="F5" s="7"/>
      <c r="G5" s="7"/>
      <c r="H5" s="7"/>
      <c r="I5" s="7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90"/>
    </row>
    <row r="6" spans="1:28">
      <c r="A6" s="74"/>
      <c r="B6" s="75"/>
      <c r="C6" s="7"/>
      <c r="D6" s="7"/>
      <c r="E6" s="7"/>
      <c r="F6" s="7"/>
      <c r="G6" s="7"/>
      <c r="H6" s="7"/>
      <c r="I6" s="7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0"/>
    </row>
    <row r="7" ht="28" customHeight="1" spans="1:28">
      <c r="A7" s="77"/>
      <c r="B7" s="78"/>
      <c r="C7" s="10"/>
      <c r="D7" s="10"/>
      <c r="E7" s="10"/>
      <c r="F7" s="10"/>
      <c r="G7" s="10"/>
      <c r="H7" s="10"/>
      <c r="I7" s="7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1"/>
    </row>
    <row r="8" ht="15" customHeight="1" spans="1:28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82">
        <v>25</v>
      </c>
      <c r="AB8" s="92" t="s">
        <v>27</v>
      </c>
    </row>
    <row r="9" spans="1:28">
      <c r="A9" s="14" t="s">
        <v>28</v>
      </c>
      <c r="B9" s="15" t="s">
        <v>151</v>
      </c>
      <c r="C9" s="16">
        <v>0.142</v>
      </c>
      <c r="D9" s="17"/>
      <c r="E9" s="17">
        <v>0.0053</v>
      </c>
      <c r="F9" s="17">
        <v>0.014684</v>
      </c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0"/>
      <c r="Y9" s="60"/>
      <c r="Z9" s="60"/>
      <c r="AA9" s="60"/>
      <c r="AB9" s="61" t="s">
        <v>30</v>
      </c>
    </row>
    <row r="10" spans="1:28">
      <c r="A10" s="19"/>
      <c r="B10" s="20" t="s">
        <v>59</v>
      </c>
      <c r="C10" s="21"/>
      <c r="D10" s="22"/>
      <c r="E10" s="22">
        <v>0.00733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2"/>
      <c r="Y10" s="62"/>
      <c r="Z10" s="62"/>
      <c r="AA10" s="62"/>
      <c r="AB10" s="63"/>
    </row>
    <row r="11" spans="1:28">
      <c r="A11" s="19"/>
      <c r="B11" s="24" t="s">
        <v>32</v>
      </c>
      <c r="C11" s="21"/>
      <c r="D11" s="22">
        <v>0.0101</v>
      </c>
      <c r="E11" s="22"/>
      <c r="F11" s="22"/>
      <c r="G11" s="22"/>
      <c r="H11" s="22"/>
      <c r="I11" s="23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2"/>
      <c r="Y11" s="62"/>
      <c r="Z11" s="62"/>
      <c r="AA11" s="62"/>
      <c r="AB11" s="63"/>
    </row>
    <row r="12" spans="1:28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2"/>
      <c r="X12" s="62"/>
      <c r="Y12" s="62"/>
      <c r="Z12" s="62"/>
      <c r="AA12" s="62"/>
      <c r="AB12" s="63"/>
    </row>
    <row r="13" ht="13.95" spans="1:28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64"/>
      <c r="Y13" s="64"/>
      <c r="Z13" s="64"/>
      <c r="AA13" s="64"/>
      <c r="AB13" s="63"/>
    </row>
    <row r="14" spans="1:28">
      <c r="A14" s="14" t="s">
        <v>33</v>
      </c>
      <c r="B14" s="15" t="s">
        <v>94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0.1386</v>
      </c>
      <c r="M14" s="17"/>
      <c r="N14" s="17"/>
      <c r="O14" s="17"/>
      <c r="P14" s="17"/>
      <c r="Q14" s="17"/>
      <c r="R14" s="17"/>
      <c r="S14" s="17"/>
      <c r="T14" s="60"/>
      <c r="U14" s="60"/>
      <c r="V14" s="60"/>
      <c r="W14" s="60"/>
      <c r="X14" s="60"/>
      <c r="Y14" s="60"/>
      <c r="Z14" s="60"/>
      <c r="AA14" s="60"/>
      <c r="AB14" s="63"/>
    </row>
    <row r="15" spans="1:28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2"/>
      <c r="Y15" s="62"/>
      <c r="Z15" s="62"/>
      <c r="AA15" s="62"/>
      <c r="AB15" s="63"/>
    </row>
    <row r="16" spans="1:28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2"/>
      <c r="X16" s="62"/>
      <c r="Y16" s="62"/>
      <c r="Z16" s="62"/>
      <c r="AA16" s="62"/>
      <c r="AB16" s="63"/>
    </row>
    <row r="17" ht="13.95" spans="1:28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65"/>
      <c r="Y17" s="65"/>
      <c r="Z17" s="65"/>
      <c r="AA17" s="65"/>
      <c r="AB17" s="63"/>
    </row>
    <row r="18" ht="16" customHeight="1" spans="1:28">
      <c r="A18" s="35" t="s">
        <v>34</v>
      </c>
      <c r="B18" s="36" t="s">
        <v>110</v>
      </c>
      <c r="C18" s="16"/>
      <c r="D18" s="17"/>
      <c r="E18" s="17"/>
      <c r="F18" s="17"/>
      <c r="G18" s="17">
        <v>0.005</v>
      </c>
      <c r="H18" s="17">
        <v>0.0364</v>
      </c>
      <c r="I18" s="18"/>
      <c r="J18" s="17"/>
      <c r="K18" s="17"/>
      <c r="L18" s="17"/>
      <c r="M18" s="17">
        <v>0.075</v>
      </c>
      <c r="N18" s="17">
        <v>0.0101</v>
      </c>
      <c r="O18" s="17">
        <v>0.0104</v>
      </c>
      <c r="P18" s="17">
        <v>0.002322</v>
      </c>
      <c r="Q18" s="17"/>
      <c r="R18" s="17"/>
      <c r="S18" s="17">
        <v>0.0403</v>
      </c>
      <c r="T18" s="60"/>
      <c r="U18" s="60"/>
      <c r="V18" s="60">
        <v>0.006</v>
      </c>
      <c r="W18" s="60"/>
      <c r="X18" s="60"/>
      <c r="Y18" s="60"/>
      <c r="Z18" s="60"/>
      <c r="AA18" s="60"/>
      <c r="AB18" s="63"/>
    </row>
    <row r="19" ht="24" customHeight="1" spans="1:28">
      <c r="A19" s="37"/>
      <c r="B19" s="38" t="s">
        <v>171</v>
      </c>
      <c r="C19" s="21"/>
      <c r="D19" s="22"/>
      <c r="E19" s="22"/>
      <c r="F19" s="22"/>
      <c r="G19" s="22"/>
      <c r="H19" s="22"/>
      <c r="I19" s="23"/>
      <c r="J19" s="22">
        <v>0.01</v>
      </c>
      <c r="K19" s="22"/>
      <c r="L19" s="22"/>
      <c r="M19" s="22"/>
      <c r="N19" s="22">
        <v>0.0153</v>
      </c>
      <c r="O19" s="22">
        <v>0.0153</v>
      </c>
      <c r="P19" s="22">
        <v>0.0039</v>
      </c>
      <c r="Q19" s="22">
        <v>0.0243</v>
      </c>
      <c r="R19" s="22">
        <v>0.0403</v>
      </c>
      <c r="S19" s="22"/>
      <c r="T19" s="62"/>
      <c r="U19" s="62"/>
      <c r="V19" s="62">
        <v>0.004</v>
      </c>
      <c r="W19" s="62"/>
      <c r="X19" s="62"/>
      <c r="Y19" s="62"/>
      <c r="Z19" s="62">
        <v>5</v>
      </c>
      <c r="AA19" s="62"/>
      <c r="AB19" s="63"/>
    </row>
    <row r="20" spans="1:28">
      <c r="A20" s="37"/>
      <c r="B20" s="94" t="s">
        <v>62</v>
      </c>
      <c r="C20" s="21"/>
      <c r="D20" s="22">
        <v>0.0073</v>
      </c>
      <c r="E20" s="22"/>
      <c r="F20" s="22"/>
      <c r="G20" s="22"/>
      <c r="H20" s="22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62">
        <v>0.0464</v>
      </c>
      <c r="U20" s="62"/>
      <c r="V20" s="62"/>
      <c r="W20" s="62"/>
      <c r="X20" s="62"/>
      <c r="Y20" s="62"/>
      <c r="Z20" s="62"/>
      <c r="AA20" s="62"/>
      <c r="AB20" s="63"/>
    </row>
    <row r="21" spans="1:28">
      <c r="A21" s="37"/>
      <c r="B21" s="38" t="s">
        <v>79</v>
      </c>
      <c r="C21" s="21"/>
      <c r="D21" s="22"/>
      <c r="E21" s="22">
        <v>0.00844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62"/>
      <c r="U21" s="62">
        <v>0.018</v>
      </c>
      <c r="V21" s="62"/>
      <c r="W21" s="62"/>
      <c r="X21" s="62"/>
      <c r="Y21" s="62"/>
      <c r="Z21" s="62"/>
      <c r="AA21" s="62"/>
      <c r="AB21" s="63"/>
    </row>
    <row r="22" spans="1:28">
      <c r="A22" s="37"/>
      <c r="B22" s="24" t="s">
        <v>39</v>
      </c>
      <c r="C22" s="21"/>
      <c r="D22" s="22"/>
      <c r="E22" s="22"/>
      <c r="F22" s="22"/>
      <c r="G22" s="22"/>
      <c r="H22" s="22"/>
      <c r="I22" s="23"/>
      <c r="J22" s="22"/>
      <c r="K22" s="22">
        <v>0.048</v>
      </c>
      <c r="L22" s="22"/>
      <c r="M22" s="22"/>
      <c r="N22" s="22"/>
      <c r="O22" s="22"/>
      <c r="P22" s="22"/>
      <c r="Q22" s="22"/>
      <c r="R22" s="22"/>
      <c r="S22" s="22"/>
      <c r="T22" s="62"/>
      <c r="U22" s="62"/>
      <c r="V22" s="62"/>
      <c r="W22" s="62"/>
      <c r="X22" s="62"/>
      <c r="Y22" s="62"/>
      <c r="Z22" s="62"/>
      <c r="AA22" s="62"/>
      <c r="AB22" s="63"/>
    </row>
    <row r="23" ht="13.95" spans="1:28">
      <c r="A23" s="39"/>
      <c r="B23" s="40"/>
      <c r="C23" s="27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4"/>
      <c r="U23" s="64"/>
      <c r="V23" s="64"/>
      <c r="W23" s="64"/>
      <c r="X23" s="64"/>
      <c r="Y23" s="64"/>
      <c r="Z23" s="64"/>
      <c r="AA23" s="64"/>
      <c r="AB23" s="63"/>
    </row>
    <row r="24" spans="1:28">
      <c r="A24" s="35" t="s">
        <v>40</v>
      </c>
      <c r="B24" s="15" t="s">
        <v>102</v>
      </c>
      <c r="C24" s="16">
        <v>0.01516</v>
      </c>
      <c r="D24" s="17">
        <v>0.0022</v>
      </c>
      <c r="E24" s="17">
        <v>0.0103</v>
      </c>
      <c r="F24" s="17">
        <v>0.005</v>
      </c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0"/>
      <c r="U24" s="60"/>
      <c r="V24" s="60"/>
      <c r="W24" s="60">
        <v>0.0728</v>
      </c>
      <c r="X24" s="60"/>
      <c r="Y24" s="60"/>
      <c r="Z24" s="60">
        <v>9</v>
      </c>
      <c r="AA24" s="62">
        <v>10</v>
      </c>
      <c r="AB24" s="63"/>
    </row>
    <row r="25" spans="1:28">
      <c r="A25" s="37"/>
      <c r="B25" s="20" t="s">
        <v>103</v>
      </c>
      <c r="C25" s="21"/>
      <c r="D25" s="22"/>
      <c r="E25" s="22">
        <v>0.0033</v>
      </c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2"/>
      <c r="U25" s="62"/>
      <c r="V25" s="62">
        <v>0.0256</v>
      </c>
      <c r="W25" s="62"/>
      <c r="X25" s="62"/>
      <c r="Y25" s="62"/>
      <c r="Z25" s="62"/>
      <c r="AA25" s="62"/>
      <c r="AB25" s="63"/>
    </row>
    <row r="26" spans="1:28">
      <c r="A26" s="37"/>
      <c r="B26" s="20" t="s">
        <v>59</v>
      </c>
      <c r="C26" s="21"/>
      <c r="D26" s="22"/>
      <c r="E26" s="22">
        <v>0.00796</v>
      </c>
      <c r="F26" s="22"/>
      <c r="G26" s="22"/>
      <c r="H26" s="22"/>
      <c r="I26" s="23">
        <v>0.0006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2"/>
      <c r="U26" s="62"/>
      <c r="V26" s="62"/>
      <c r="W26" s="62"/>
      <c r="X26" s="62"/>
      <c r="Y26" s="62"/>
      <c r="Z26" s="62"/>
      <c r="AA26" s="62"/>
      <c r="AB26" s="63"/>
    </row>
    <row r="27" ht="13.95" spans="1:28">
      <c r="A27" s="37"/>
      <c r="B27" s="20"/>
      <c r="C27" s="21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62"/>
      <c r="U27" s="62"/>
      <c r="V27" s="62"/>
      <c r="W27" s="62"/>
      <c r="X27" s="62"/>
      <c r="Y27" s="62"/>
      <c r="Z27" s="62"/>
      <c r="AA27" s="62"/>
      <c r="AB27" s="66"/>
    </row>
    <row r="28" ht="13.95" spans="1:28">
      <c r="A28" s="39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4"/>
      <c r="U28" s="64"/>
      <c r="V28" s="64"/>
      <c r="W28" s="64"/>
      <c r="X28" s="64">
        <v>1</v>
      </c>
      <c r="Y28" s="64">
        <v>0.38</v>
      </c>
      <c r="Z28" s="64"/>
      <c r="AA28" s="64"/>
      <c r="AB28" s="93"/>
    </row>
    <row r="29" ht="15.6" spans="1:28">
      <c r="A29" s="42" t="s">
        <v>42</v>
      </c>
      <c r="B29" s="43"/>
      <c r="C29" s="16">
        <f t="shared" ref="C29:W29" si="0">SUM(C9:C28)</f>
        <v>0.15716</v>
      </c>
      <c r="D29" s="17">
        <f t="shared" si="0"/>
        <v>0.0196</v>
      </c>
      <c r="E29" s="17">
        <f t="shared" si="0"/>
        <v>0.04263</v>
      </c>
      <c r="F29" s="17">
        <f t="shared" si="0"/>
        <v>0.019684</v>
      </c>
      <c r="G29" s="17">
        <f t="shared" si="0"/>
        <v>0.005</v>
      </c>
      <c r="H29" s="17">
        <f t="shared" si="0"/>
        <v>0.0364</v>
      </c>
      <c r="I29" s="17">
        <f t="shared" si="0"/>
        <v>0.0012</v>
      </c>
      <c r="J29" s="17">
        <f t="shared" si="0"/>
        <v>0.0414</v>
      </c>
      <c r="K29" s="17">
        <f t="shared" si="0"/>
        <v>0.048</v>
      </c>
      <c r="L29" s="17">
        <f t="shared" si="0"/>
        <v>0.1386</v>
      </c>
      <c r="M29" s="17">
        <f t="shared" si="0"/>
        <v>0.075</v>
      </c>
      <c r="N29" s="17">
        <f t="shared" si="0"/>
        <v>0.0254</v>
      </c>
      <c r="O29" s="17">
        <f t="shared" si="0"/>
        <v>0.0257</v>
      </c>
      <c r="P29" s="17">
        <f t="shared" si="0"/>
        <v>0.006222</v>
      </c>
      <c r="Q29" s="17">
        <f t="shared" si="0"/>
        <v>0.0243</v>
      </c>
      <c r="R29" s="17">
        <f t="shared" si="0"/>
        <v>0.0403</v>
      </c>
      <c r="S29" s="17">
        <f t="shared" si="0"/>
        <v>0.0403</v>
      </c>
      <c r="T29" s="17">
        <f t="shared" si="0"/>
        <v>0.0464</v>
      </c>
      <c r="U29" s="17">
        <f t="shared" si="0"/>
        <v>0.018</v>
      </c>
      <c r="V29" s="17">
        <f t="shared" si="0"/>
        <v>0.0356</v>
      </c>
      <c r="W29" s="86">
        <f t="shared" si="0"/>
        <v>0.0728</v>
      </c>
      <c r="X29" s="87">
        <v>1</v>
      </c>
      <c r="Y29" s="87">
        <v>0.38</v>
      </c>
      <c r="Z29" s="87">
        <v>14</v>
      </c>
      <c r="AA29" s="87">
        <v>10</v>
      </c>
      <c r="AB29" s="15"/>
    </row>
    <row r="30" ht="15.6" hidden="1" spans="1:28">
      <c r="A30" s="44" t="s">
        <v>43</v>
      </c>
      <c r="B30" s="45"/>
      <c r="C30" s="83">
        <f t="shared" ref="C30:W30" si="1">140*C29</f>
        <v>22.0024</v>
      </c>
      <c r="D30" s="83">
        <f t="shared" si="1"/>
        <v>2.744</v>
      </c>
      <c r="E30" s="83">
        <f t="shared" si="1"/>
        <v>5.9682</v>
      </c>
      <c r="F30" s="83">
        <f t="shared" si="1"/>
        <v>2.75576</v>
      </c>
      <c r="G30" s="83">
        <f t="shared" si="1"/>
        <v>0.7</v>
      </c>
      <c r="H30" s="83">
        <f t="shared" si="1"/>
        <v>5.096</v>
      </c>
      <c r="I30" s="83">
        <f t="shared" si="1"/>
        <v>0.168</v>
      </c>
      <c r="J30" s="83">
        <f t="shared" si="1"/>
        <v>5.796</v>
      </c>
      <c r="K30" s="83">
        <f t="shared" si="1"/>
        <v>6.72</v>
      </c>
      <c r="L30" s="83">
        <f t="shared" si="1"/>
        <v>19.404</v>
      </c>
      <c r="M30" s="83">
        <f t="shared" si="1"/>
        <v>10.5</v>
      </c>
      <c r="N30" s="83">
        <f t="shared" si="1"/>
        <v>3.556</v>
      </c>
      <c r="O30" s="83">
        <f t="shared" si="1"/>
        <v>3.598</v>
      </c>
      <c r="P30" s="83">
        <f t="shared" si="1"/>
        <v>0.87108</v>
      </c>
      <c r="Q30" s="83">
        <f t="shared" si="1"/>
        <v>3.402</v>
      </c>
      <c r="R30" s="83">
        <f t="shared" si="1"/>
        <v>5.642</v>
      </c>
      <c r="S30" s="83">
        <f t="shared" si="1"/>
        <v>5.642</v>
      </c>
      <c r="T30" s="83">
        <f t="shared" si="1"/>
        <v>6.496</v>
      </c>
      <c r="U30" s="83">
        <f t="shared" si="1"/>
        <v>2.52</v>
      </c>
      <c r="V30" s="83">
        <f t="shared" si="1"/>
        <v>4.984</v>
      </c>
      <c r="W30" s="83">
        <f t="shared" si="1"/>
        <v>10.192</v>
      </c>
      <c r="X30" s="83">
        <v>1</v>
      </c>
      <c r="Y30" s="83">
        <v>0.38</v>
      </c>
      <c r="Z30" s="83">
        <v>14</v>
      </c>
      <c r="AA30" s="83">
        <v>10</v>
      </c>
      <c r="AB30" s="20"/>
    </row>
    <row r="31" ht="15.6" spans="1:28">
      <c r="A31" s="44" t="s">
        <v>43</v>
      </c>
      <c r="B31" s="45"/>
      <c r="C31" s="46">
        <f t="shared" ref="C31:W31" si="2">ROUND(C30,2)</f>
        <v>22</v>
      </c>
      <c r="D31" s="48">
        <f t="shared" si="2"/>
        <v>2.74</v>
      </c>
      <c r="E31" s="48">
        <f t="shared" si="2"/>
        <v>5.97</v>
      </c>
      <c r="F31" s="48">
        <f t="shared" si="2"/>
        <v>2.76</v>
      </c>
      <c r="G31" s="48">
        <f t="shared" si="2"/>
        <v>0.7</v>
      </c>
      <c r="H31" s="48">
        <f t="shared" si="2"/>
        <v>5.1</v>
      </c>
      <c r="I31" s="48">
        <f t="shared" si="2"/>
        <v>0.17</v>
      </c>
      <c r="J31" s="48">
        <f t="shared" si="2"/>
        <v>5.8</v>
      </c>
      <c r="K31" s="48">
        <f t="shared" si="2"/>
        <v>6.72</v>
      </c>
      <c r="L31" s="48">
        <f t="shared" si="2"/>
        <v>19.4</v>
      </c>
      <c r="M31" s="48">
        <f t="shared" si="2"/>
        <v>10.5</v>
      </c>
      <c r="N31" s="55">
        <f t="shared" si="2"/>
        <v>3.56</v>
      </c>
      <c r="O31" s="55">
        <f t="shared" si="2"/>
        <v>3.6</v>
      </c>
      <c r="P31" s="55">
        <f t="shared" si="2"/>
        <v>0.87</v>
      </c>
      <c r="Q31" s="55">
        <f t="shared" si="2"/>
        <v>3.4</v>
      </c>
      <c r="R31" s="55">
        <f t="shared" si="2"/>
        <v>5.64</v>
      </c>
      <c r="S31" s="55">
        <f t="shared" si="2"/>
        <v>5.64</v>
      </c>
      <c r="T31" s="55">
        <f t="shared" si="2"/>
        <v>6.5</v>
      </c>
      <c r="U31" s="55">
        <f t="shared" si="2"/>
        <v>2.52</v>
      </c>
      <c r="V31" s="55">
        <f t="shared" si="2"/>
        <v>4.98</v>
      </c>
      <c r="W31" s="55">
        <f t="shared" si="2"/>
        <v>10.19</v>
      </c>
      <c r="X31" s="88">
        <v>1</v>
      </c>
      <c r="Y31" s="88">
        <v>0.38</v>
      </c>
      <c r="Z31" s="88">
        <v>14</v>
      </c>
      <c r="AA31" s="88">
        <v>10</v>
      </c>
      <c r="AB31" s="20"/>
    </row>
    <row r="32" ht="15.6" spans="1:28">
      <c r="A32" s="44" t="s">
        <v>44</v>
      </c>
      <c r="B32" s="45"/>
      <c r="C32" s="46">
        <v>79</v>
      </c>
      <c r="D32" s="47">
        <v>800</v>
      </c>
      <c r="E32" s="47">
        <v>80</v>
      </c>
      <c r="F32" s="47">
        <v>160</v>
      </c>
      <c r="G32" s="47">
        <v>60</v>
      </c>
      <c r="H32" s="48">
        <v>290</v>
      </c>
      <c r="I32" s="47">
        <v>1800</v>
      </c>
      <c r="J32" s="47">
        <v>62.37</v>
      </c>
      <c r="K32" s="47">
        <v>39.5</v>
      </c>
      <c r="L32" s="48">
        <v>100</v>
      </c>
      <c r="M32" s="48">
        <v>28</v>
      </c>
      <c r="N32" s="48">
        <v>52</v>
      </c>
      <c r="O32" s="55">
        <v>82</v>
      </c>
      <c r="P32" s="55">
        <v>200</v>
      </c>
      <c r="Q32" s="48">
        <v>253</v>
      </c>
      <c r="R32" s="48">
        <v>325</v>
      </c>
      <c r="S32" s="48">
        <v>125</v>
      </c>
      <c r="T32" s="48">
        <v>125</v>
      </c>
      <c r="U32" s="55">
        <v>250</v>
      </c>
      <c r="V32" s="55">
        <v>368.42</v>
      </c>
      <c r="W32" s="55">
        <v>319.2</v>
      </c>
      <c r="X32" s="55">
        <v>15</v>
      </c>
      <c r="Y32" s="55">
        <v>500</v>
      </c>
      <c r="Z32" s="55">
        <v>6</v>
      </c>
      <c r="AA32" s="55">
        <v>2.7</v>
      </c>
      <c r="AB32" s="68"/>
    </row>
    <row r="33" ht="16.35" spans="1:28">
      <c r="A33" s="49" t="s">
        <v>45</v>
      </c>
      <c r="B33" s="50"/>
      <c r="C33" s="51">
        <f t="shared" ref="C33:AA33" si="3">C31*C32</f>
        <v>1738</v>
      </c>
      <c r="D33" s="51">
        <f t="shared" si="3"/>
        <v>2192</v>
      </c>
      <c r="E33" s="51">
        <f t="shared" si="3"/>
        <v>477.6</v>
      </c>
      <c r="F33" s="51">
        <f t="shared" si="3"/>
        <v>441.6</v>
      </c>
      <c r="G33" s="51">
        <f t="shared" si="3"/>
        <v>42</v>
      </c>
      <c r="H33" s="51">
        <f t="shared" si="3"/>
        <v>1479</v>
      </c>
      <c r="I33" s="51">
        <f t="shared" si="3"/>
        <v>306</v>
      </c>
      <c r="J33" s="51">
        <f t="shared" si="3"/>
        <v>361.746</v>
      </c>
      <c r="K33" s="51">
        <f t="shared" si="3"/>
        <v>265.44</v>
      </c>
      <c r="L33" s="51">
        <f t="shared" si="3"/>
        <v>1940</v>
      </c>
      <c r="M33" s="51">
        <f t="shared" si="3"/>
        <v>294</v>
      </c>
      <c r="N33" s="51">
        <f t="shared" si="3"/>
        <v>185.12</v>
      </c>
      <c r="O33" s="51">
        <f t="shared" si="3"/>
        <v>295.2</v>
      </c>
      <c r="P33" s="51">
        <f t="shared" si="3"/>
        <v>174</v>
      </c>
      <c r="Q33" s="51">
        <f t="shared" si="3"/>
        <v>860.2</v>
      </c>
      <c r="R33" s="51">
        <f t="shared" si="3"/>
        <v>1833</v>
      </c>
      <c r="S33" s="51">
        <f t="shared" si="3"/>
        <v>705</v>
      </c>
      <c r="T33" s="51">
        <f t="shared" si="3"/>
        <v>812.5</v>
      </c>
      <c r="U33" s="51">
        <f t="shared" si="3"/>
        <v>630</v>
      </c>
      <c r="V33" s="51">
        <f t="shared" si="3"/>
        <v>1834.7316</v>
      </c>
      <c r="W33" s="51">
        <f t="shared" si="3"/>
        <v>3252.648</v>
      </c>
      <c r="X33" s="51">
        <f t="shared" si="3"/>
        <v>15</v>
      </c>
      <c r="Y33" s="51">
        <f t="shared" si="3"/>
        <v>190</v>
      </c>
      <c r="Z33" s="51">
        <f t="shared" si="3"/>
        <v>84</v>
      </c>
      <c r="AA33" s="51">
        <f t="shared" si="3"/>
        <v>27</v>
      </c>
      <c r="AB33" s="69">
        <f>SUM(C33:AA33)</f>
        <v>20435.7856</v>
      </c>
    </row>
    <row r="34" ht="15.6" spans="1:28">
      <c r="A34" s="52"/>
      <c r="B34" s="52"/>
      <c r="C34" s="84"/>
      <c r="D34" s="84"/>
      <c r="E34" s="84"/>
      <c r="F34" s="84"/>
      <c r="G34" s="84"/>
      <c r="H34" s="84"/>
      <c r="I34" s="85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53">
        <f>AB33/AB2</f>
        <v>145.969897142857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E36"/>
  <sheetViews>
    <sheetView workbookViewId="0">
      <pane ySplit="7" topLeftCell="A28" activePane="bottomLeft" state="frozen"/>
      <selection/>
      <selection pane="bottomLeft" activeCell="H44" sqref="H44"/>
    </sheetView>
  </sheetViews>
  <sheetFormatPr defaultColWidth="11.537037037037" defaultRowHeight="13.2"/>
  <cols>
    <col min="1" max="1" width="6.33333333333333" customWidth="1"/>
    <col min="2" max="2" width="28.3333333333333" customWidth="1"/>
    <col min="3" max="3" width="7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0" customWidth="1"/>
    <col min="9" max="10" width="6.11111111111111" customWidth="1"/>
    <col min="11" max="11" width="7.44444444444444" customWidth="1"/>
    <col min="12" max="13" width="6.44444444444444" customWidth="1"/>
    <col min="14" max="15" width="6.55555555555556" customWidth="1"/>
    <col min="16" max="16" width="6" customWidth="1"/>
    <col min="17" max="17" width="6.11111111111111" customWidth="1"/>
    <col min="18" max="18" width="7" customWidth="1"/>
    <col min="19" max="19" width="6.44444444444444" customWidth="1"/>
    <col min="20" max="20" width="6.33333333333333" customWidth="1"/>
    <col min="21" max="21" width="6.44444444444444" customWidth="1"/>
    <col min="22" max="22" width="7" customWidth="1"/>
    <col min="23" max="23" width="7.77777777777778" customWidth="1"/>
    <col min="24" max="24" width="5.55555555555556" customWidth="1"/>
    <col min="25" max="29" width="6.22222222222222" customWidth="1"/>
    <col min="30" max="30" width="6.33333333333333" customWidth="1"/>
    <col min="31" max="31" width="8.66666666666667" customWidth="1"/>
  </cols>
  <sheetData>
    <row r="1" s="1" customFormat="1" ht="43" customHeight="1" spans="1:1">
      <c r="A1" s="1" t="s">
        <v>0</v>
      </c>
    </row>
    <row r="2" customHeight="1" spans="1:31">
      <c r="A2" s="71"/>
      <c r="B2" s="72" t="s">
        <v>172</v>
      </c>
      <c r="C2" s="4" t="s">
        <v>2</v>
      </c>
      <c r="D2" s="4" t="s">
        <v>3</v>
      </c>
      <c r="E2" s="4" t="s">
        <v>4</v>
      </c>
      <c r="F2" s="4" t="s">
        <v>50</v>
      </c>
      <c r="G2" s="4" t="s">
        <v>67</v>
      </c>
      <c r="H2" s="73" t="s">
        <v>7</v>
      </c>
      <c r="I2" s="4" t="s">
        <v>8</v>
      </c>
      <c r="J2" s="4" t="s">
        <v>9</v>
      </c>
      <c r="K2" s="4" t="s">
        <v>18</v>
      </c>
      <c r="L2" s="4" t="s">
        <v>6</v>
      </c>
      <c r="M2" s="4" t="s">
        <v>148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95</v>
      </c>
      <c r="S2" s="4" t="s">
        <v>71</v>
      </c>
      <c r="T2" s="4" t="s">
        <v>70</v>
      </c>
      <c r="U2" s="4" t="s">
        <v>52</v>
      </c>
      <c r="V2" s="4" t="s">
        <v>17</v>
      </c>
      <c r="W2" s="4" t="s">
        <v>106</v>
      </c>
      <c r="X2" s="4" t="s">
        <v>26</v>
      </c>
      <c r="Y2" s="4" t="s">
        <v>97</v>
      </c>
      <c r="Z2" s="4" t="s">
        <v>149</v>
      </c>
      <c r="AA2" s="4" t="s">
        <v>25</v>
      </c>
      <c r="AB2" s="4" t="s">
        <v>85</v>
      </c>
      <c r="AC2" s="4" t="s">
        <v>23</v>
      </c>
      <c r="AD2" s="4" t="s">
        <v>150</v>
      </c>
      <c r="AE2" s="89">
        <v>138</v>
      </c>
    </row>
    <row r="3" spans="1:31">
      <c r="A3" s="74"/>
      <c r="B3" s="75"/>
      <c r="C3" s="7"/>
      <c r="D3" s="7"/>
      <c r="E3" s="7"/>
      <c r="F3" s="7"/>
      <c r="G3" s="7"/>
      <c r="H3" s="7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0"/>
    </row>
    <row r="4" spans="1:31">
      <c r="A4" s="74"/>
      <c r="B4" s="75"/>
      <c r="C4" s="7"/>
      <c r="D4" s="7"/>
      <c r="E4" s="7"/>
      <c r="F4" s="7"/>
      <c r="G4" s="7"/>
      <c r="H4" s="7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0"/>
    </row>
    <row r="5" ht="12" customHeight="1" spans="1:31">
      <c r="A5" s="74"/>
      <c r="B5" s="75"/>
      <c r="C5" s="7"/>
      <c r="D5" s="7"/>
      <c r="E5" s="7"/>
      <c r="F5" s="7"/>
      <c r="G5" s="7"/>
      <c r="H5" s="7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0"/>
    </row>
    <row r="6" spans="1:31">
      <c r="A6" s="74"/>
      <c r="B6" s="75"/>
      <c r="C6" s="7"/>
      <c r="D6" s="7"/>
      <c r="E6" s="7"/>
      <c r="F6" s="7"/>
      <c r="G6" s="7"/>
      <c r="H6" s="7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0"/>
    </row>
    <row r="7" ht="28" customHeight="1" spans="1:31">
      <c r="A7" s="77"/>
      <c r="B7" s="78"/>
      <c r="C7" s="10"/>
      <c r="D7" s="10"/>
      <c r="E7" s="10"/>
      <c r="F7" s="10"/>
      <c r="G7" s="10"/>
      <c r="H7" s="7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91"/>
    </row>
    <row r="8" ht="15" customHeight="1" spans="1:31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82">
        <v>25</v>
      </c>
      <c r="AB8" s="82">
        <v>26</v>
      </c>
      <c r="AC8" s="82">
        <v>27</v>
      </c>
      <c r="AD8" s="82">
        <v>28</v>
      </c>
      <c r="AE8" s="92" t="s">
        <v>27</v>
      </c>
    </row>
    <row r="9" spans="1:31">
      <c r="A9" s="14" t="s">
        <v>28</v>
      </c>
      <c r="B9" s="15" t="s">
        <v>173</v>
      </c>
      <c r="C9" s="16">
        <v>0.149444</v>
      </c>
      <c r="D9" s="17"/>
      <c r="E9" s="17">
        <v>0.0061</v>
      </c>
      <c r="F9" s="17"/>
      <c r="G9" s="17">
        <v>0.016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 t="s">
        <v>174</v>
      </c>
    </row>
    <row r="10" spans="1:31">
      <c r="A10" s="19"/>
      <c r="B10" s="20" t="s">
        <v>59</v>
      </c>
      <c r="C10" s="21"/>
      <c r="D10" s="22"/>
      <c r="E10" s="22">
        <v>0.0081</v>
      </c>
      <c r="F10" s="22"/>
      <c r="G10" s="22"/>
      <c r="H10" s="23">
        <v>0.00062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</row>
    <row r="11" spans="1:31">
      <c r="A11" s="19"/>
      <c r="B11" s="24" t="s">
        <v>32</v>
      </c>
      <c r="C11" s="21"/>
      <c r="D11" s="22">
        <v>0.0108</v>
      </c>
      <c r="E11" s="22"/>
      <c r="F11" s="22"/>
      <c r="G11" s="22"/>
      <c r="H11" s="23"/>
      <c r="I11" s="22">
        <v>0.03164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</row>
    <row r="12" spans="1:31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ht="13.95" spans="1:31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3"/>
    </row>
    <row r="14" spans="1:31">
      <c r="A14" s="14" t="s">
        <v>33</v>
      </c>
      <c r="B14" s="15" t="s">
        <v>18</v>
      </c>
      <c r="C14" s="16"/>
      <c r="D14" s="17"/>
      <c r="E14" s="17"/>
      <c r="F14" s="17"/>
      <c r="G14" s="17"/>
      <c r="H14" s="18"/>
      <c r="I14" s="17"/>
      <c r="J14" s="17"/>
      <c r="K14" s="17">
        <v>0.0942</v>
      </c>
      <c r="L14" s="17"/>
      <c r="M14" s="17"/>
      <c r="N14" s="17"/>
      <c r="O14" s="17"/>
      <c r="P14" s="17"/>
      <c r="Q14" s="17"/>
      <c r="R14" s="17"/>
      <c r="S14" s="17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3"/>
    </row>
    <row r="15" spans="1:31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</row>
    <row r="16" spans="1:31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</row>
    <row r="17" ht="13.95" spans="1:31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3"/>
    </row>
    <row r="18" ht="26.4" spans="1:31">
      <c r="A18" s="35" t="s">
        <v>34</v>
      </c>
      <c r="B18" s="36" t="s">
        <v>152</v>
      </c>
      <c r="C18" s="16"/>
      <c r="D18" s="17"/>
      <c r="E18" s="17">
        <v>0.0014</v>
      </c>
      <c r="F18" s="17"/>
      <c r="G18" s="17"/>
      <c r="H18" s="18"/>
      <c r="I18" s="17"/>
      <c r="J18" s="17"/>
      <c r="K18" s="17"/>
      <c r="L18" s="17">
        <v>0.036</v>
      </c>
      <c r="M18" s="17">
        <v>0.0375</v>
      </c>
      <c r="N18" s="17">
        <v>0.0833</v>
      </c>
      <c r="O18" s="17">
        <v>0.0103</v>
      </c>
      <c r="P18" s="17">
        <v>0.0104</v>
      </c>
      <c r="Q18" s="17">
        <v>0.002322</v>
      </c>
      <c r="R18" s="17">
        <v>0.0793</v>
      </c>
      <c r="S18" s="17"/>
      <c r="T18" s="60"/>
      <c r="U18" s="60"/>
      <c r="V18" s="60">
        <v>0.0058</v>
      </c>
      <c r="W18" s="60"/>
      <c r="X18" s="60"/>
      <c r="Y18" s="60"/>
      <c r="Z18" s="60"/>
      <c r="AA18" s="60"/>
      <c r="AB18" s="60"/>
      <c r="AC18" s="60"/>
      <c r="AD18" s="60"/>
      <c r="AE18" s="63"/>
    </row>
    <row r="19" ht="15" customHeight="1" spans="1:31">
      <c r="A19" s="37"/>
      <c r="B19" s="38" t="s">
        <v>175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/>
      <c r="N19" s="22"/>
      <c r="O19" s="22">
        <v>0.0101</v>
      </c>
      <c r="P19" s="22">
        <v>0.02</v>
      </c>
      <c r="Q19" s="22">
        <v>0.0064</v>
      </c>
      <c r="R19" s="22">
        <v>0.0784</v>
      </c>
      <c r="S19" s="22"/>
      <c r="T19" s="62">
        <v>0.0414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</row>
    <row r="20" spans="1:31">
      <c r="A20" s="37"/>
      <c r="B20" s="38" t="s">
        <v>79</v>
      </c>
      <c r="C20" s="21"/>
      <c r="D20" s="22"/>
      <c r="E20" s="22">
        <v>0.00844</v>
      </c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62"/>
      <c r="U20" s="62">
        <v>0.02</v>
      </c>
      <c r="V20" s="62"/>
      <c r="W20" s="62"/>
      <c r="X20" s="62"/>
      <c r="Y20" s="62"/>
      <c r="Z20" s="62"/>
      <c r="AA20" s="62"/>
      <c r="AB20" s="62"/>
      <c r="AC20" s="62"/>
      <c r="AD20" s="62"/>
      <c r="AE20" s="63"/>
    </row>
    <row r="21" spans="1:31">
      <c r="A21" s="37"/>
      <c r="B21" s="24" t="s">
        <v>39</v>
      </c>
      <c r="C21" s="21"/>
      <c r="D21" s="22"/>
      <c r="E21" s="22"/>
      <c r="F21" s="22"/>
      <c r="G21" s="22"/>
      <c r="H21" s="23"/>
      <c r="I21" s="22"/>
      <c r="J21" s="22">
        <v>0.05</v>
      </c>
      <c r="K21" s="22"/>
      <c r="L21" s="22"/>
      <c r="M21" s="22"/>
      <c r="N21" s="22"/>
      <c r="O21" s="22"/>
      <c r="P21" s="22"/>
      <c r="Q21" s="22"/>
      <c r="R21" s="22"/>
      <c r="S21" s="2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</row>
    <row r="22" ht="13.95" spans="1:31">
      <c r="A22" s="39"/>
      <c r="B22" s="40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3"/>
    </row>
    <row r="23" spans="1:31">
      <c r="A23" s="35" t="s">
        <v>40</v>
      </c>
      <c r="B23" s="15" t="s">
        <v>153</v>
      </c>
      <c r="C23" s="16">
        <v>0.053444</v>
      </c>
      <c r="D23" s="17"/>
      <c r="E23" s="17">
        <v>0.005</v>
      </c>
      <c r="F23" s="17">
        <v>0.03</v>
      </c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>
        <v>0.0071</v>
      </c>
      <c r="R23" s="17"/>
      <c r="S23" s="17">
        <v>0.0069</v>
      </c>
      <c r="T23" s="60"/>
      <c r="U23" s="60"/>
      <c r="V23" s="60"/>
      <c r="W23" s="60"/>
      <c r="X23" s="60"/>
      <c r="Y23" s="60">
        <v>16</v>
      </c>
      <c r="Z23" s="60"/>
      <c r="AA23" s="60"/>
      <c r="AB23" s="60"/>
      <c r="AC23" s="60"/>
      <c r="AD23" s="60"/>
      <c r="AE23" s="63"/>
    </row>
    <row r="24" spans="1:31">
      <c r="A24" s="37"/>
      <c r="B24" s="20" t="s">
        <v>154</v>
      </c>
      <c r="C24" s="21"/>
      <c r="D24" s="22"/>
      <c r="E24" s="22">
        <v>0.0073</v>
      </c>
      <c r="F24" s="22"/>
      <c r="G24" s="22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62"/>
      <c r="U24" s="62"/>
      <c r="V24" s="62"/>
      <c r="W24" s="62">
        <v>0.0183</v>
      </c>
      <c r="X24" s="62"/>
      <c r="Y24" s="62"/>
      <c r="Z24" s="62">
        <v>1</v>
      </c>
      <c r="AA24" s="62"/>
      <c r="AB24" s="62"/>
      <c r="AC24" s="62"/>
      <c r="AD24" s="62"/>
      <c r="AE24" s="63"/>
    </row>
    <row r="25" spans="1:31">
      <c r="A25" s="37"/>
      <c r="B25" s="20" t="s">
        <v>59</v>
      </c>
      <c r="C25" s="21"/>
      <c r="D25" s="22"/>
      <c r="E25" s="22">
        <v>0.0084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</row>
    <row r="26" ht="13.95" spans="1:31">
      <c r="A26" s="37"/>
      <c r="B26" s="20"/>
      <c r="C26" s="21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6"/>
    </row>
    <row r="27" ht="13.95" spans="1:31">
      <c r="A27" s="39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64"/>
      <c r="U27" s="64"/>
      <c r="V27" s="64"/>
      <c r="W27" s="64"/>
      <c r="X27" s="64">
        <v>1</v>
      </c>
      <c r="Y27" s="64"/>
      <c r="Z27" s="64"/>
      <c r="AA27" s="64">
        <v>0.38</v>
      </c>
      <c r="AB27" s="64">
        <v>1</v>
      </c>
      <c r="AC27" s="64">
        <v>0.5</v>
      </c>
      <c r="AD27" s="64">
        <v>0.4</v>
      </c>
      <c r="AE27" s="93"/>
    </row>
    <row r="28" ht="15.6" spans="1:31">
      <c r="A28" s="42" t="s">
        <v>42</v>
      </c>
      <c r="B28" s="43"/>
      <c r="C28" s="16">
        <f>SUM(C9:C27)</f>
        <v>0.202888</v>
      </c>
      <c r="D28" s="17">
        <f>SUM(D9:D27)</f>
        <v>0.0108</v>
      </c>
      <c r="E28" s="17">
        <f>SUM(E9:E27)</f>
        <v>0.04474</v>
      </c>
      <c r="F28" s="17">
        <f>SUM(F9:F27)</f>
        <v>0.03</v>
      </c>
      <c r="G28" s="17">
        <f>SUM(G9:G27)</f>
        <v>0.016</v>
      </c>
      <c r="H28" s="17">
        <f t="shared" ref="H28:W28" si="0">SUM(H9:H27)</f>
        <v>0.00122</v>
      </c>
      <c r="I28" s="17">
        <f t="shared" si="0"/>
        <v>0.03164</v>
      </c>
      <c r="J28" s="17">
        <f t="shared" si="0"/>
        <v>0.05</v>
      </c>
      <c r="K28" s="17">
        <f t="shared" si="0"/>
        <v>0.0942</v>
      </c>
      <c r="L28" s="17">
        <f t="shared" si="0"/>
        <v>0.036</v>
      </c>
      <c r="M28" s="17">
        <f t="shared" si="0"/>
        <v>0.0375</v>
      </c>
      <c r="N28" s="17">
        <f t="shared" si="0"/>
        <v>0.0833</v>
      </c>
      <c r="O28" s="17">
        <f t="shared" si="0"/>
        <v>0.0204</v>
      </c>
      <c r="P28" s="17">
        <f t="shared" si="0"/>
        <v>0.0304</v>
      </c>
      <c r="Q28" s="17">
        <f t="shared" si="0"/>
        <v>0.015822</v>
      </c>
      <c r="R28" s="17">
        <f t="shared" si="0"/>
        <v>0.1577</v>
      </c>
      <c r="S28" s="17">
        <f t="shared" si="0"/>
        <v>0.0069</v>
      </c>
      <c r="T28" s="17">
        <f t="shared" si="0"/>
        <v>0.0414</v>
      </c>
      <c r="U28" s="17">
        <f t="shared" si="0"/>
        <v>0.02</v>
      </c>
      <c r="V28" s="17">
        <f t="shared" si="0"/>
        <v>0.0058</v>
      </c>
      <c r="W28" s="86">
        <f t="shared" si="0"/>
        <v>0.0183</v>
      </c>
      <c r="X28" s="87">
        <v>1</v>
      </c>
      <c r="Y28" s="87">
        <v>16</v>
      </c>
      <c r="Z28" s="87">
        <v>1</v>
      </c>
      <c r="AA28" s="87">
        <v>0.38</v>
      </c>
      <c r="AB28" s="87">
        <v>1</v>
      </c>
      <c r="AC28" s="87">
        <v>0.5</v>
      </c>
      <c r="AD28" s="87">
        <v>0.4</v>
      </c>
      <c r="AE28" s="15"/>
    </row>
    <row r="29" ht="15.6" hidden="1" spans="1:31">
      <c r="A29" s="44" t="s">
        <v>43</v>
      </c>
      <c r="B29" s="45"/>
      <c r="C29" s="83">
        <f>138*C28</f>
        <v>27.998544</v>
      </c>
      <c r="D29" s="83">
        <f>138*D28</f>
        <v>1.4904</v>
      </c>
      <c r="E29" s="83">
        <f>138*E28</f>
        <v>6.17412</v>
      </c>
      <c r="F29" s="83">
        <f>138*F28</f>
        <v>4.14</v>
      </c>
      <c r="G29" s="83">
        <f>138*G28</f>
        <v>2.208</v>
      </c>
      <c r="H29" s="83">
        <f t="shared" ref="H29:AB29" si="1">138*H28</f>
        <v>0.16836</v>
      </c>
      <c r="I29" s="83">
        <f t="shared" si="1"/>
        <v>4.36632</v>
      </c>
      <c r="J29" s="83">
        <f t="shared" si="1"/>
        <v>6.9</v>
      </c>
      <c r="K29" s="83">
        <f t="shared" si="1"/>
        <v>12.9996</v>
      </c>
      <c r="L29" s="83">
        <f t="shared" si="1"/>
        <v>4.968</v>
      </c>
      <c r="M29" s="83">
        <f t="shared" si="1"/>
        <v>5.175</v>
      </c>
      <c r="N29" s="83">
        <f t="shared" si="1"/>
        <v>11.4954</v>
      </c>
      <c r="O29" s="83">
        <f t="shared" si="1"/>
        <v>2.8152</v>
      </c>
      <c r="P29" s="83">
        <f t="shared" si="1"/>
        <v>4.1952</v>
      </c>
      <c r="Q29" s="83">
        <f t="shared" si="1"/>
        <v>2.183436</v>
      </c>
      <c r="R29" s="83">
        <f t="shared" si="1"/>
        <v>21.7626</v>
      </c>
      <c r="S29" s="83">
        <f t="shared" si="1"/>
        <v>0.9522</v>
      </c>
      <c r="T29" s="83">
        <f t="shared" si="1"/>
        <v>5.7132</v>
      </c>
      <c r="U29" s="83">
        <f t="shared" si="1"/>
        <v>2.76</v>
      </c>
      <c r="V29" s="83">
        <f t="shared" si="1"/>
        <v>0.8004</v>
      </c>
      <c r="W29" s="83">
        <f t="shared" si="1"/>
        <v>2.5254</v>
      </c>
      <c r="X29" s="83">
        <v>1</v>
      </c>
      <c r="Y29" s="83">
        <v>16</v>
      </c>
      <c r="Z29" s="83">
        <v>1</v>
      </c>
      <c r="AA29" s="83">
        <v>0.38</v>
      </c>
      <c r="AB29" s="83">
        <v>1</v>
      </c>
      <c r="AC29" s="83">
        <v>0.5</v>
      </c>
      <c r="AD29" s="83">
        <v>0.4</v>
      </c>
      <c r="AE29" s="20"/>
    </row>
    <row r="30" ht="15.6" spans="1:31">
      <c r="A30" s="44" t="s">
        <v>43</v>
      </c>
      <c r="B30" s="45"/>
      <c r="C30" s="46">
        <f>ROUND(C29,2)</f>
        <v>28</v>
      </c>
      <c r="D30" s="48">
        <f>ROUND(D29,2)</f>
        <v>1.49</v>
      </c>
      <c r="E30" s="48">
        <f>ROUND(E29,2)</f>
        <v>6.17</v>
      </c>
      <c r="F30" s="48">
        <f>ROUND(F29,2)</f>
        <v>4.14</v>
      </c>
      <c r="G30" s="48">
        <f>ROUND(G29,2)</f>
        <v>2.21</v>
      </c>
      <c r="H30" s="48">
        <f t="shared" ref="H30:W30" si="2">ROUND(H29,2)</f>
        <v>0.17</v>
      </c>
      <c r="I30" s="48">
        <f t="shared" si="2"/>
        <v>4.37</v>
      </c>
      <c r="J30" s="48">
        <f t="shared" si="2"/>
        <v>6.9</v>
      </c>
      <c r="K30" s="48">
        <f t="shared" si="2"/>
        <v>13</v>
      </c>
      <c r="L30" s="48">
        <f t="shared" si="2"/>
        <v>4.97</v>
      </c>
      <c r="M30" s="48">
        <f t="shared" si="2"/>
        <v>5.18</v>
      </c>
      <c r="N30" s="48">
        <f t="shared" si="2"/>
        <v>11.5</v>
      </c>
      <c r="O30" s="55">
        <f t="shared" si="2"/>
        <v>2.82</v>
      </c>
      <c r="P30" s="55">
        <f t="shared" si="2"/>
        <v>4.2</v>
      </c>
      <c r="Q30" s="55">
        <f t="shared" si="2"/>
        <v>2.18</v>
      </c>
      <c r="R30" s="55">
        <f t="shared" si="2"/>
        <v>21.76</v>
      </c>
      <c r="S30" s="55">
        <f t="shared" si="2"/>
        <v>0.95</v>
      </c>
      <c r="T30" s="55">
        <f t="shared" si="2"/>
        <v>5.71</v>
      </c>
      <c r="U30" s="55">
        <f t="shared" si="2"/>
        <v>2.76</v>
      </c>
      <c r="V30" s="55">
        <f t="shared" si="2"/>
        <v>0.8</v>
      </c>
      <c r="W30" s="55">
        <f t="shared" si="2"/>
        <v>2.53</v>
      </c>
      <c r="X30" s="88">
        <v>1</v>
      </c>
      <c r="Y30" s="88">
        <v>16</v>
      </c>
      <c r="Z30" s="88">
        <v>1</v>
      </c>
      <c r="AA30" s="88">
        <v>0.38</v>
      </c>
      <c r="AB30" s="88">
        <v>1</v>
      </c>
      <c r="AC30" s="88">
        <v>0.5</v>
      </c>
      <c r="AD30" s="88">
        <v>0.4</v>
      </c>
      <c r="AE30" s="20"/>
    </row>
    <row r="31" ht="15.6" spans="1:31">
      <c r="A31" s="44" t="s">
        <v>44</v>
      </c>
      <c r="B31" s="45"/>
      <c r="C31" s="46">
        <v>79</v>
      </c>
      <c r="D31" s="47">
        <v>800</v>
      </c>
      <c r="E31" s="47">
        <v>80</v>
      </c>
      <c r="F31" s="48">
        <v>160</v>
      </c>
      <c r="G31" s="48">
        <v>133</v>
      </c>
      <c r="H31" s="47">
        <v>1800</v>
      </c>
      <c r="I31" s="47">
        <v>62.37</v>
      </c>
      <c r="J31" s="47">
        <v>39.5</v>
      </c>
      <c r="K31" s="48">
        <v>110</v>
      </c>
      <c r="L31" s="48">
        <v>25</v>
      </c>
      <c r="M31" s="48">
        <v>30</v>
      </c>
      <c r="N31" s="48">
        <v>28</v>
      </c>
      <c r="O31" s="48">
        <v>52</v>
      </c>
      <c r="P31" s="55">
        <v>82</v>
      </c>
      <c r="Q31" s="55">
        <v>200</v>
      </c>
      <c r="R31" s="48">
        <v>253</v>
      </c>
      <c r="S31" s="55">
        <v>85</v>
      </c>
      <c r="T31" s="55">
        <v>105</v>
      </c>
      <c r="U31" s="55">
        <v>250</v>
      </c>
      <c r="V31" s="55">
        <v>368.42</v>
      </c>
      <c r="W31" s="55">
        <v>400</v>
      </c>
      <c r="X31" s="55">
        <v>20</v>
      </c>
      <c r="Y31" s="55">
        <v>6</v>
      </c>
      <c r="Z31" s="55">
        <v>46</v>
      </c>
      <c r="AA31" s="55">
        <v>500</v>
      </c>
      <c r="AB31" s="55">
        <v>13.63</v>
      </c>
      <c r="AC31" s="55">
        <v>440</v>
      </c>
      <c r="AD31" s="55">
        <v>100</v>
      </c>
      <c r="AE31" s="68"/>
    </row>
    <row r="32" ht="16.35" spans="1:31">
      <c r="A32" s="49" t="s">
        <v>45</v>
      </c>
      <c r="B32" s="50"/>
      <c r="C32" s="51">
        <f>C30*C31</f>
        <v>2212</v>
      </c>
      <c r="D32" s="51">
        <f>D30*D31</f>
        <v>1192</v>
      </c>
      <c r="E32" s="51">
        <f>E30*E31</f>
        <v>493.6</v>
      </c>
      <c r="F32" s="51">
        <f>F30*F31</f>
        <v>662.4</v>
      </c>
      <c r="G32" s="51">
        <f>G30*G31</f>
        <v>293.93</v>
      </c>
      <c r="H32" s="51">
        <f t="shared" ref="H32:AD32" si="3">H30*H31</f>
        <v>306</v>
      </c>
      <c r="I32" s="51">
        <f t="shared" si="3"/>
        <v>272.5569</v>
      </c>
      <c r="J32" s="51">
        <f t="shared" si="3"/>
        <v>272.55</v>
      </c>
      <c r="K32" s="51">
        <f t="shared" si="3"/>
        <v>1430</v>
      </c>
      <c r="L32" s="51">
        <f t="shared" si="3"/>
        <v>124.25</v>
      </c>
      <c r="M32" s="51">
        <f t="shared" si="3"/>
        <v>155.4</v>
      </c>
      <c r="N32" s="51">
        <f t="shared" si="3"/>
        <v>322</v>
      </c>
      <c r="O32" s="51">
        <f t="shared" si="3"/>
        <v>146.64</v>
      </c>
      <c r="P32" s="51">
        <f t="shared" si="3"/>
        <v>344.4</v>
      </c>
      <c r="Q32" s="51">
        <f t="shared" si="3"/>
        <v>436</v>
      </c>
      <c r="R32" s="51">
        <f t="shared" si="3"/>
        <v>5505.28</v>
      </c>
      <c r="S32" s="51">
        <f t="shared" si="3"/>
        <v>80.75</v>
      </c>
      <c r="T32" s="51">
        <f t="shared" si="3"/>
        <v>599.55</v>
      </c>
      <c r="U32" s="51">
        <f t="shared" si="3"/>
        <v>690</v>
      </c>
      <c r="V32" s="51">
        <f t="shared" si="3"/>
        <v>294.736</v>
      </c>
      <c r="W32" s="51">
        <f t="shared" si="3"/>
        <v>1012</v>
      </c>
      <c r="X32" s="51">
        <f t="shared" si="3"/>
        <v>20</v>
      </c>
      <c r="Y32" s="51">
        <f t="shared" si="3"/>
        <v>96</v>
      </c>
      <c r="Z32" s="51">
        <f t="shared" si="3"/>
        <v>46</v>
      </c>
      <c r="AA32" s="51">
        <f t="shared" si="3"/>
        <v>190</v>
      </c>
      <c r="AB32" s="51">
        <f t="shared" si="3"/>
        <v>13.63</v>
      </c>
      <c r="AC32" s="51">
        <f t="shared" si="3"/>
        <v>220</v>
      </c>
      <c r="AD32" s="51">
        <f t="shared" si="3"/>
        <v>40</v>
      </c>
      <c r="AE32" s="69">
        <f>SUM(C32:AD32)</f>
        <v>17471.6729</v>
      </c>
    </row>
    <row r="33" ht="15.6" spans="1:31">
      <c r="A33" s="52"/>
      <c r="B33" s="52"/>
      <c r="C33" s="84"/>
      <c r="D33" s="84"/>
      <c r="E33" s="84"/>
      <c r="F33" s="84"/>
      <c r="G33" s="84"/>
      <c r="H33" s="8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53">
        <f>AE32/AE2</f>
        <v>126.606325362319</v>
      </c>
    </row>
    <row r="34" customFormat="1" ht="27" customHeight="1" spans="2:13">
      <c r="B34" s="54" t="s">
        <v>46</v>
      </c>
      <c r="M34" s="53"/>
    </row>
    <row r="35" customFormat="1" ht="27" customHeight="1" spans="2:13">
      <c r="B35" s="54" t="s">
        <v>47</v>
      </c>
      <c r="M35" s="53"/>
    </row>
    <row r="36" customFormat="1" ht="27" customHeight="1" spans="2:2">
      <c r="B36" s="54" t="s">
        <v>48</v>
      </c>
    </row>
  </sheetData>
  <mergeCells count="43">
    <mergeCell ref="A1:AE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6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W37"/>
  <sheetViews>
    <sheetView tabSelected="1" workbookViewId="0">
      <pane ySplit="7" topLeftCell="A14" activePane="bottomLeft" state="frozen"/>
      <selection/>
      <selection pane="bottomLeft" activeCell="J23" sqref="J23"/>
    </sheetView>
  </sheetViews>
  <sheetFormatPr defaultColWidth="11.537037037037" defaultRowHeight="13.2"/>
  <cols>
    <col min="1" max="1" width="6.33333333333333" customWidth="1"/>
    <col min="2" max="2" width="32.5555555555556" customWidth="1"/>
    <col min="3" max="3" width="7.33333333333333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7.22222222222222" customWidth="1"/>
    <col min="13" max="13" width="6" customWidth="1"/>
    <col min="14" max="14" width="6.11111111111111" customWidth="1"/>
    <col min="15" max="15" width="6.55555555555556" customWidth="1"/>
    <col min="16" max="16" width="7.11111111111111" customWidth="1"/>
    <col min="17" max="17" width="6.66666666666667" customWidth="1"/>
    <col min="18" max="18" width="7.44444444444444" customWidth="1"/>
    <col min="19" max="20" width="7.66666666666667" customWidth="1"/>
    <col min="21" max="21" width="7.33333333333333" customWidth="1"/>
    <col min="22" max="22" width="7.11111111111111" customWidth="1"/>
    <col min="23" max="23" width="8.22222222222222" customWidth="1"/>
  </cols>
  <sheetData>
    <row r="1" s="1" customFormat="1" ht="22" customHeight="1" spans="1:1">
      <c r="A1" s="1" t="s">
        <v>0</v>
      </c>
    </row>
    <row r="2" customHeight="1" spans="1:23">
      <c r="A2" s="2"/>
      <c r="B2" s="3" t="s">
        <v>176</v>
      </c>
      <c r="C2" s="4" t="s">
        <v>2</v>
      </c>
      <c r="D2" s="4" t="s">
        <v>3</v>
      </c>
      <c r="E2" s="4" t="s">
        <v>4</v>
      </c>
      <c r="F2" s="4" t="s">
        <v>54</v>
      </c>
      <c r="G2" s="4" t="s">
        <v>177</v>
      </c>
      <c r="H2" s="4" t="s">
        <v>7</v>
      </c>
      <c r="I2" s="4" t="s">
        <v>8</v>
      </c>
      <c r="J2" s="4" t="s">
        <v>9</v>
      </c>
      <c r="K2" s="4" t="s">
        <v>52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83</v>
      </c>
      <c r="Q2" s="4" t="s">
        <v>17</v>
      </c>
      <c r="R2" s="4" t="s">
        <v>144</v>
      </c>
      <c r="S2" s="4" t="s">
        <v>16</v>
      </c>
      <c r="T2" s="4" t="s">
        <v>24</v>
      </c>
      <c r="U2" s="4" t="s">
        <v>94</v>
      </c>
      <c r="V2" s="4" t="s">
        <v>22</v>
      </c>
      <c r="W2" s="56">
        <v>134</v>
      </c>
    </row>
    <row r="3" spans="1:2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7"/>
    </row>
    <row r="4" spans="1:23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7"/>
    </row>
    <row r="5" ht="12" customHeight="1" spans="1:23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7"/>
    </row>
    <row r="6" spans="1:23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7"/>
    </row>
    <row r="7" ht="28" customHeight="1" spans="1:23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58"/>
    </row>
    <row r="8" ht="16" customHeight="1" spans="1:23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59" t="s">
        <v>27</v>
      </c>
    </row>
    <row r="9" spans="1:23">
      <c r="A9" s="14" t="s">
        <v>28</v>
      </c>
      <c r="B9" s="15" t="s">
        <v>87</v>
      </c>
      <c r="C9" s="16">
        <v>0.1501</v>
      </c>
      <c r="D9" s="17"/>
      <c r="E9" s="17">
        <v>0.00633</v>
      </c>
      <c r="F9" s="17">
        <v>0.0284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0"/>
      <c r="W9" s="61" t="s">
        <v>58</v>
      </c>
    </row>
    <row r="10" spans="1:23">
      <c r="A10" s="19"/>
      <c r="B10" s="20" t="s">
        <v>31</v>
      </c>
      <c r="C10" s="21"/>
      <c r="D10" s="22"/>
      <c r="E10" s="22">
        <v>0.0081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2"/>
      <c r="W10" s="63"/>
    </row>
    <row r="11" spans="1:23">
      <c r="A11" s="19"/>
      <c r="B11" s="24" t="s">
        <v>32</v>
      </c>
      <c r="C11" s="21"/>
      <c r="D11" s="22">
        <v>0.01044</v>
      </c>
      <c r="E11" s="22"/>
      <c r="F11" s="22"/>
      <c r="G11" s="22"/>
      <c r="H11" s="23"/>
      <c r="I11" s="22">
        <v>0.0295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2"/>
      <c r="W11" s="63"/>
    </row>
    <row r="12" spans="1:23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2"/>
      <c r="W12" s="63"/>
    </row>
    <row r="13" ht="13.95" spans="1:23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64"/>
      <c r="W13" s="63"/>
    </row>
    <row r="14" spans="1:23">
      <c r="A14" s="14" t="s">
        <v>33</v>
      </c>
      <c r="B14" s="15" t="s">
        <v>94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0.1186</v>
      </c>
      <c r="V14" s="60"/>
      <c r="W14" s="63"/>
    </row>
    <row r="15" spans="1:23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62"/>
      <c r="W15" s="63"/>
    </row>
    <row r="16" spans="1:23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2"/>
      <c r="W16" s="63"/>
    </row>
    <row r="17" ht="13.95" spans="1:23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65"/>
      <c r="W17" s="63"/>
    </row>
    <row r="18" ht="15" customHeight="1" spans="1:23">
      <c r="A18" s="35" t="s">
        <v>34</v>
      </c>
      <c r="B18" s="36" t="s">
        <v>146</v>
      </c>
      <c r="C18" s="16"/>
      <c r="D18" s="17"/>
      <c r="E18" s="17"/>
      <c r="F18" s="17"/>
      <c r="G18" s="17"/>
      <c r="H18" s="18"/>
      <c r="I18" s="17"/>
      <c r="J18" s="17"/>
      <c r="K18" s="17"/>
      <c r="L18" s="17">
        <v>0.094</v>
      </c>
      <c r="M18" s="17">
        <v>0.011</v>
      </c>
      <c r="N18" s="17">
        <v>0.0104</v>
      </c>
      <c r="O18" s="17">
        <v>0.00244</v>
      </c>
      <c r="P18" s="17">
        <v>0.0801</v>
      </c>
      <c r="Q18" s="17"/>
      <c r="R18" s="17">
        <v>0.025</v>
      </c>
      <c r="S18" s="17"/>
      <c r="T18" s="17"/>
      <c r="U18" s="17"/>
      <c r="V18" s="60"/>
      <c r="W18" s="63"/>
    </row>
    <row r="19" ht="26.4" spans="1:23">
      <c r="A19" s="37"/>
      <c r="B19" s="38" t="s">
        <v>178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0.0108</v>
      </c>
      <c r="N19" s="22">
        <v>0.0154</v>
      </c>
      <c r="O19" s="22">
        <v>0.0041</v>
      </c>
      <c r="P19" s="22"/>
      <c r="Q19" s="22">
        <v>0.003</v>
      </c>
      <c r="R19" s="22"/>
      <c r="S19" s="22">
        <v>0.078</v>
      </c>
      <c r="T19" s="22"/>
      <c r="U19" s="22"/>
      <c r="V19" s="62">
        <v>7</v>
      </c>
      <c r="W19" s="63"/>
    </row>
    <row r="20" spans="1:23">
      <c r="A20" s="37"/>
      <c r="B20" s="38" t="s">
        <v>37</v>
      </c>
      <c r="C20" s="21">
        <v>0.0404</v>
      </c>
      <c r="D20" s="22">
        <v>0.00513</v>
      </c>
      <c r="E20" s="22"/>
      <c r="F20" s="22"/>
      <c r="G20" s="22"/>
      <c r="H20" s="23"/>
      <c r="I20" s="22"/>
      <c r="J20" s="22"/>
      <c r="K20" s="22"/>
      <c r="L20" s="22">
        <v>0.1818</v>
      </c>
      <c r="M20" s="22"/>
      <c r="N20" s="22"/>
      <c r="O20" s="22"/>
      <c r="P20" s="22"/>
      <c r="Q20" s="22"/>
      <c r="R20" s="22"/>
      <c r="S20" s="22"/>
      <c r="T20" s="22"/>
      <c r="U20" s="22"/>
      <c r="V20" s="62"/>
      <c r="W20" s="63"/>
    </row>
    <row r="21" spans="1:23">
      <c r="A21" s="37"/>
      <c r="B21" s="38" t="s">
        <v>63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>
        <v>0.0184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62"/>
      <c r="W21" s="63"/>
    </row>
    <row r="22" spans="1:23">
      <c r="A22" s="37"/>
      <c r="B22" s="24" t="s">
        <v>39</v>
      </c>
      <c r="C22" s="21"/>
      <c r="D22" s="22"/>
      <c r="E22" s="22"/>
      <c r="F22" s="22"/>
      <c r="G22" s="22"/>
      <c r="H22" s="23"/>
      <c r="I22" s="22"/>
      <c r="J22" s="22">
        <v>0.04754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2"/>
      <c r="W22" s="63"/>
    </row>
    <row r="23" ht="13.95" spans="1:23">
      <c r="A23" s="39"/>
      <c r="B23" s="40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64"/>
      <c r="W23" s="63"/>
    </row>
    <row r="24" spans="1:23">
      <c r="A24" s="35" t="s">
        <v>40</v>
      </c>
      <c r="B24" s="15" t="s">
        <v>64</v>
      </c>
      <c r="C24" s="16">
        <v>0.0334</v>
      </c>
      <c r="D24" s="17">
        <v>0.00233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60">
        <v>203</v>
      </c>
      <c r="W24" s="63"/>
    </row>
    <row r="25" spans="1:23">
      <c r="A25" s="37"/>
      <c r="B25" s="20" t="s">
        <v>31</v>
      </c>
      <c r="C25" s="21"/>
      <c r="D25" s="22"/>
      <c r="E25" s="22">
        <v>0.008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62"/>
      <c r="W25" s="63"/>
    </row>
    <row r="26" spans="1:23">
      <c r="A26" s="37"/>
      <c r="B26" s="41" t="s">
        <v>39</v>
      </c>
      <c r="C26" s="22"/>
      <c r="D26" s="22"/>
      <c r="E26" s="22"/>
      <c r="F26" s="22"/>
      <c r="G26" s="22"/>
      <c r="H26" s="23"/>
      <c r="I26" s="33"/>
      <c r="J26" s="33">
        <v>0.012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65"/>
      <c r="W26" s="63"/>
    </row>
    <row r="27" spans="1:23">
      <c r="A27" s="37"/>
      <c r="B27" s="41" t="s">
        <v>177</v>
      </c>
      <c r="C27" s="22"/>
      <c r="D27" s="22"/>
      <c r="E27" s="22"/>
      <c r="F27" s="22"/>
      <c r="G27" s="22">
        <v>0.0214</v>
      </c>
      <c r="H27" s="2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65"/>
      <c r="W27" s="63"/>
    </row>
    <row r="28" ht="13.95" spans="1:23">
      <c r="A28" s="39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v>1</v>
      </c>
      <c r="U28" s="28"/>
      <c r="V28" s="64"/>
      <c r="W28" s="66"/>
    </row>
    <row r="29" ht="15.6" spans="1:23">
      <c r="A29" s="42" t="s">
        <v>42</v>
      </c>
      <c r="B29" s="43"/>
      <c r="C29" s="16">
        <f t="shared" ref="C29:T29" si="0">SUM(C9:C28)</f>
        <v>0.2239</v>
      </c>
      <c r="D29" s="17">
        <f t="shared" si="0"/>
        <v>0.0179</v>
      </c>
      <c r="E29" s="17">
        <f t="shared" si="0"/>
        <v>0.03087</v>
      </c>
      <c r="F29" s="17">
        <f t="shared" si="0"/>
        <v>0.0284</v>
      </c>
      <c r="G29" s="17">
        <f t="shared" si="0"/>
        <v>0.0214</v>
      </c>
      <c r="H29" s="18">
        <f t="shared" si="0"/>
        <v>0.0012</v>
      </c>
      <c r="I29" s="17">
        <f t="shared" si="0"/>
        <v>0.0295</v>
      </c>
      <c r="J29" s="17">
        <f t="shared" si="0"/>
        <v>0.05954</v>
      </c>
      <c r="K29" s="17">
        <f t="shared" si="0"/>
        <v>0.0184</v>
      </c>
      <c r="L29" s="17">
        <f t="shared" si="0"/>
        <v>0.2758</v>
      </c>
      <c r="M29" s="17">
        <f t="shared" si="0"/>
        <v>0.0218</v>
      </c>
      <c r="N29" s="17">
        <f t="shared" si="0"/>
        <v>0.0258</v>
      </c>
      <c r="O29" s="17">
        <f t="shared" si="0"/>
        <v>0.00654</v>
      </c>
      <c r="P29" s="17">
        <f t="shared" si="0"/>
        <v>0.0801</v>
      </c>
      <c r="Q29" s="17">
        <f t="shared" si="0"/>
        <v>0.003</v>
      </c>
      <c r="R29" s="17">
        <f t="shared" si="0"/>
        <v>0.025</v>
      </c>
      <c r="S29" s="17">
        <f t="shared" si="0"/>
        <v>0.078</v>
      </c>
      <c r="T29" s="17">
        <v>1</v>
      </c>
      <c r="U29" s="17">
        <f>SUM(U9:U28)</f>
        <v>0.1186</v>
      </c>
      <c r="V29" s="17">
        <v>210</v>
      </c>
      <c r="W29" s="15"/>
    </row>
    <row r="30" ht="15.6" hidden="1" spans="1:23">
      <c r="A30" s="44" t="s">
        <v>43</v>
      </c>
      <c r="B30" s="45"/>
      <c r="C30" s="21">
        <f>134*C29</f>
        <v>30.0026</v>
      </c>
      <c r="D30" s="21">
        <f t="shared" ref="D30:U30" si="1">134*D29</f>
        <v>2.3986</v>
      </c>
      <c r="E30" s="21">
        <f t="shared" si="1"/>
        <v>4.13658</v>
      </c>
      <c r="F30" s="21">
        <f t="shared" si="1"/>
        <v>3.8056</v>
      </c>
      <c r="G30" s="21">
        <f t="shared" si="1"/>
        <v>2.8676</v>
      </c>
      <c r="H30" s="21">
        <f t="shared" si="1"/>
        <v>0.1608</v>
      </c>
      <c r="I30" s="21">
        <f t="shared" si="1"/>
        <v>3.953</v>
      </c>
      <c r="J30" s="21">
        <f t="shared" si="1"/>
        <v>7.97836</v>
      </c>
      <c r="K30" s="21">
        <f t="shared" si="1"/>
        <v>2.4656</v>
      </c>
      <c r="L30" s="21">
        <f t="shared" si="1"/>
        <v>36.9572</v>
      </c>
      <c r="M30" s="21">
        <f t="shared" si="1"/>
        <v>2.9212</v>
      </c>
      <c r="N30" s="21">
        <f t="shared" si="1"/>
        <v>3.4572</v>
      </c>
      <c r="O30" s="21">
        <f t="shared" si="1"/>
        <v>0.87636</v>
      </c>
      <c r="P30" s="21">
        <f t="shared" si="1"/>
        <v>10.7334</v>
      </c>
      <c r="Q30" s="21">
        <f t="shared" si="1"/>
        <v>0.402</v>
      </c>
      <c r="R30" s="21">
        <f t="shared" si="1"/>
        <v>3.35</v>
      </c>
      <c r="S30" s="21">
        <f t="shared" si="1"/>
        <v>10.452</v>
      </c>
      <c r="T30" s="21">
        <v>1</v>
      </c>
      <c r="U30" s="21">
        <f>134*U29</f>
        <v>15.8924</v>
      </c>
      <c r="V30" s="21">
        <v>210</v>
      </c>
      <c r="W30" s="67"/>
    </row>
    <row r="31" ht="15.6" spans="1:23">
      <c r="A31" s="44" t="s">
        <v>43</v>
      </c>
      <c r="B31" s="45"/>
      <c r="C31" s="46">
        <f t="shared" ref="C31:T31" si="2">ROUND(C30,2)</f>
        <v>30</v>
      </c>
      <c r="D31" s="46">
        <f t="shared" si="2"/>
        <v>2.4</v>
      </c>
      <c r="E31" s="46">
        <f t="shared" si="2"/>
        <v>4.14</v>
      </c>
      <c r="F31" s="46">
        <f t="shared" si="2"/>
        <v>3.81</v>
      </c>
      <c r="G31" s="46">
        <f t="shared" si="2"/>
        <v>2.87</v>
      </c>
      <c r="H31" s="46">
        <f t="shared" si="2"/>
        <v>0.16</v>
      </c>
      <c r="I31" s="46">
        <f t="shared" si="2"/>
        <v>3.95</v>
      </c>
      <c r="J31" s="46">
        <f t="shared" si="2"/>
        <v>7.98</v>
      </c>
      <c r="K31" s="46">
        <f t="shared" si="2"/>
        <v>2.47</v>
      </c>
      <c r="L31" s="46">
        <f t="shared" si="2"/>
        <v>36.96</v>
      </c>
      <c r="M31" s="46">
        <f t="shared" si="2"/>
        <v>2.92</v>
      </c>
      <c r="N31" s="46">
        <f t="shared" si="2"/>
        <v>3.46</v>
      </c>
      <c r="O31" s="46">
        <f t="shared" si="2"/>
        <v>0.88</v>
      </c>
      <c r="P31" s="46">
        <f t="shared" si="2"/>
        <v>10.73</v>
      </c>
      <c r="Q31" s="46">
        <f t="shared" si="2"/>
        <v>0.4</v>
      </c>
      <c r="R31" s="46">
        <f t="shared" si="2"/>
        <v>3.35</v>
      </c>
      <c r="S31" s="46">
        <f t="shared" si="2"/>
        <v>10.45</v>
      </c>
      <c r="T31" s="46">
        <v>1</v>
      </c>
      <c r="U31" s="46">
        <f>ROUND(U30,2)</f>
        <v>15.89</v>
      </c>
      <c r="V31" s="46">
        <v>210</v>
      </c>
      <c r="W31" s="67"/>
    </row>
    <row r="32" ht="15.6" spans="1:23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125</v>
      </c>
      <c r="G32" s="48">
        <v>265</v>
      </c>
      <c r="H32" s="47">
        <v>1800</v>
      </c>
      <c r="I32" s="47">
        <v>62.37</v>
      </c>
      <c r="J32" s="47">
        <v>39.5</v>
      </c>
      <c r="K32" s="48">
        <v>250</v>
      </c>
      <c r="L32" s="48">
        <v>28</v>
      </c>
      <c r="M32" s="48">
        <v>52</v>
      </c>
      <c r="N32" s="55">
        <v>82</v>
      </c>
      <c r="O32" s="55">
        <v>200</v>
      </c>
      <c r="P32" s="55">
        <v>253</v>
      </c>
      <c r="Q32" s="55">
        <v>368.42</v>
      </c>
      <c r="R32" s="55">
        <v>70</v>
      </c>
      <c r="S32" s="55">
        <v>125</v>
      </c>
      <c r="T32" s="55">
        <v>15</v>
      </c>
      <c r="U32" s="55">
        <v>100</v>
      </c>
      <c r="V32" s="55">
        <v>6</v>
      </c>
      <c r="W32" s="68"/>
    </row>
    <row r="33" ht="16.35" spans="1:23">
      <c r="A33" s="49" t="s">
        <v>45</v>
      </c>
      <c r="B33" s="50"/>
      <c r="C33" s="51">
        <f t="shared" ref="C33:V33" si="3">C31*C32</f>
        <v>2370</v>
      </c>
      <c r="D33" s="51">
        <f t="shared" si="3"/>
        <v>1920</v>
      </c>
      <c r="E33" s="51">
        <f t="shared" si="3"/>
        <v>331.2</v>
      </c>
      <c r="F33" s="51">
        <f t="shared" si="3"/>
        <v>476.25</v>
      </c>
      <c r="G33" s="51">
        <f t="shared" si="3"/>
        <v>760.55</v>
      </c>
      <c r="H33" s="51">
        <f t="shared" si="3"/>
        <v>288</v>
      </c>
      <c r="I33" s="51">
        <f t="shared" si="3"/>
        <v>246.3615</v>
      </c>
      <c r="J33" s="51">
        <f t="shared" si="3"/>
        <v>315.21</v>
      </c>
      <c r="K33" s="51">
        <f t="shared" si="3"/>
        <v>617.5</v>
      </c>
      <c r="L33" s="51">
        <f t="shared" si="3"/>
        <v>1034.88</v>
      </c>
      <c r="M33" s="51">
        <f t="shared" si="3"/>
        <v>151.84</v>
      </c>
      <c r="N33" s="51">
        <f t="shared" si="3"/>
        <v>283.72</v>
      </c>
      <c r="O33" s="51">
        <f t="shared" si="3"/>
        <v>176</v>
      </c>
      <c r="P33" s="51">
        <f t="shared" si="3"/>
        <v>2714.69</v>
      </c>
      <c r="Q33" s="51">
        <f t="shared" si="3"/>
        <v>147.368</v>
      </c>
      <c r="R33" s="51">
        <f t="shared" si="3"/>
        <v>234.5</v>
      </c>
      <c r="S33" s="51">
        <f t="shared" si="3"/>
        <v>1306.25</v>
      </c>
      <c r="T33" s="51">
        <f t="shared" si="3"/>
        <v>15</v>
      </c>
      <c r="U33" s="51">
        <f t="shared" si="3"/>
        <v>1589</v>
      </c>
      <c r="V33" s="51">
        <f t="shared" si="3"/>
        <v>1260</v>
      </c>
      <c r="W33" s="69">
        <f>SUM(C33:V33)</f>
        <v>16238.3195</v>
      </c>
    </row>
    <row r="34" ht="15.6" spans="1:23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>
        <f>W33/W2</f>
        <v>121.18148880597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5">
    <mergeCell ref="A1:W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8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5"/>
  <sheetViews>
    <sheetView workbookViewId="0">
      <pane ySplit="7" topLeftCell="A14" activePane="bottomLeft" state="frozen"/>
      <selection/>
      <selection pane="bottomLeft" activeCell="C8" sqref="C8:W8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22222222222222" customWidth="1"/>
    <col min="4" max="4" width="7.33333333333333" customWidth="1"/>
    <col min="5" max="5" width="7.11111111111111" customWidth="1"/>
    <col min="6" max="6" width="6.55555555555556" customWidth="1"/>
    <col min="7" max="7" width="6.44444444444444" customWidth="1"/>
    <col min="8" max="8" width="7.11111111111111" customWidth="1"/>
    <col min="9" max="9" width="7.22222222222222" customWidth="1"/>
    <col min="10" max="10" width="6.44444444444444" customWidth="1"/>
    <col min="11" max="11" width="6" customWidth="1"/>
    <col min="12" max="12" width="6.77777777777778" customWidth="1"/>
    <col min="13" max="13" width="6.11111111111111" customWidth="1"/>
    <col min="14" max="14" width="6" customWidth="1"/>
    <col min="15" max="15" width="6.22222222222222" customWidth="1"/>
    <col min="16" max="16" width="6.55555555555556" customWidth="1"/>
    <col min="17" max="17" width="7" customWidth="1"/>
    <col min="18" max="18" width="6.55555555555556" customWidth="1"/>
    <col min="19" max="19" width="6.44444444444444" customWidth="1"/>
    <col min="20" max="20" width="5.22222222222222" customWidth="1"/>
    <col min="21" max="23" width="6.33333333333333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128"/>
      <c r="B2" s="72" t="s">
        <v>66</v>
      </c>
      <c r="C2" s="4" t="s">
        <v>2</v>
      </c>
      <c r="D2" s="4" t="s">
        <v>3</v>
      </c>
      <c r="E2" s="4" t="s">
        <v>67</v>
      </c>
      <c r="F2" s="4" t="s">
        <v>4</v>
      </c>
      <c r="G2" s="4" t="s">
        <v>68</v>
      </c>
      <c r="H2" s="4" t="s">
        <v>7</v>
      </c>
      <c r="I2" s="4" t="s">
        <v>69</v>
      </c>
      <c r="J2" s="4" t="s">
        <v>8</v>
      </c>
      <c r="K2" s="4" t="s">
        <v>9</v>
      </c>
      <c r="L2" s="4" t="s">
        <v>52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20</v>
      </c>
      <c r="R2" s="4" t="s">
        <v>70</v>
      </c>
      <c r="S2" s="4" t="s">
        <v>71</v>
      </c>
      <c r="T2" s="4" t="s">
        <v>72</v>
      </c>
      <c r="U2" s="4" t="s">
        <v>22</v>
      </c>
      <c r="V2" s="4" t="s">
        <v>24</v>
      </c>
      <c r="W2" s="4" t="s">
        <v>73</v>
      </c>
      <c r="X2" s="56">
        <v>130</v>
      </c>
    </row>
    <row r="3" spans="1:24">
      <c r="A3" s="128"/>
      <c r="B3" s="7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7"/>
    </row>
    <row r="4" spans="1:24">
      <c r="A4" s="128"/>
      <c r="B4" s="7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7"/>
    </row>
    <row r="5" ht="12" customHeight="1" spans="1:24">
      <c r="A5" s="128"/>
      <c r="B5" s="7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57"/>
    </row>
    <row r="6" spans="1:24">
      <c r="A6" s="128"/>
      <c r="B6" s="7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7"/>
    </row>
    <row r="7" ht="28" customHeight="1" spans="1:24">
      <c r="A7" s="129"/>
      <c r="B7" s="7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8"/>
    </row>
    <row r="8" ht="16" customHeight="1" spans="1:24">
      <c r="A8" s="130"/>
      <c r="B8" s="131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59" t="s">
        <v>27</v>
      </c>
    </row>
    <row r="9" spans="1:24">
      <c r="A9" s="14" t="s">
        <v>28</v>
      </c>
      <c r="B9" s="15" t="s">
        <v>74</v>
      </c>
      <c r="C9" s="16">
        <v>0.1446</v>
      </c>
      <c r="D9" s="17"/>
      <c r="E9" s="17">
        <v>0.0154</v>
      </c>
      <c r="F9" s="17">
        <v>0.0053</v>
      </c>
      <c r="G9" s="17"/>
      <c r="H9" s="18"/>
      <c r="I9" s="18"/>
      <c r="J9" s="18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1" t="s">
        <v>75</v>
      </c>
    </row>
    <row r="10" spans="1:24">
      <c r="A10" s="19"/>
      <c r="B10" s="20" t="s">
        <v>76</v>
      </c>
      <c r="C10" s="21"/>
      <c r="D10" s="22">
        <v>0.0103</v>
      </c>
      <c r="E10" s="22"/>
      <c r="F10" s="22"/>
      <c r="G10" s="22"/>
      <c r="H10" s="23"/>
      <c r="I10" s="23"/>
      <c r="J10" s="22">
        <v>0.0314</v>
      </c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3"/>
    </row>
    <row r="11" spans="1:24">
      <c r="A11" s="19"/>
      <c r="B11" s="20" t="s">
        <v>31</v>
      </c>
      <c r="C11" s="21"/>
      <c r="D11" s="22"/>
      <c r="E11" s="22"/>
      <c r="F11" s="22">
        <v>0.00733</v>
      </c>
      <c r="G11" s="22"/>
      <c r="H11" s="23">
        <v>0.00062</v>
      </c>
      <c r="I11" s="23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3"/>
    </row>
    <row r="12" ht="13.95" spans="1:24">
      <c r="A12" s="25"/>
      <c r="B12" s="26"/>
      <c r="C12" s="27"/>
      <c r="D12" s="28"/>
      <c r="E12" s="28"/>
      <c r="F12" s="28"/>
      <c r="G12" s="28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28"/>
      <c r="S12" s="28"/>
      <c r="T12" s="64"/>
      <c r="U12" s="64"/>
      <c r="V12" s="64"/>
      <c r="W12" s="64"/>
      <c r="X12" s="63"/>
    </row>
    <row r="13" spans="1:24">
      <c r="A13" s="14" t="s">
        <v>33</v>
      </c>
      <c r="B13" s="15" t="s">
        <v>69</v>
      </c>
      <c r="C13" s="16"/>
      <c r="D13" s="17"/>
      <c r="E13" s="17"/>
      <c r="F13" s="17"/>
      <c r="G13" s="17"/>
      <c r="H13" s="18"/>
      <c r="I13" s="17">
        <v>0.1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60"/>
      <c r="U13" s="60"/>
      <c r="V13" s="60"/>
      <c r="W13" s="60"/>
      <c r="X13" s="63"/>
    </row>
    <row r="14" spans="1:24">
      <c r="A14" s="19"/>
      <c r="B14" s="20"/>
      <c r="C14" s="21"/>
      <c r="D14" s="22"/>
      <c r="E14" s="22"/>
      <c r="F14" s="22"/>
      <c r="G14" s="22"/>
      <c r="H14" s="23"/>
      <c r="I14" s="23"/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62"/>
      <c r="U14" s="62"/>
      <c r="V14" s="62"/>
      <c r="W14" s="62"/>
      <c r="X14" s="63"/>
    </row>
    <row r="15" spans="1:24">
      <c r="A15" s="19"/>
      <c r="B15" s="20"/>
      <c r="C15" s="21"/>
      <c r="D15" s="22"/>
      <c r="E15" s="22"/>
      <c r="F15" s="22"/>
      <c r="G15" s="22"/>
      <c r="H15" s="23"/>
      <c r="I15" s="23"/>
      <c r="J15" s="23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3"/>
    </row>
    <row r="16" ht="13.95" spans="1:24">
      <c r="A16" s="30"/>
      <c r="B16" s="31"/>
      <c r="C16" s="32"/>
      <c r="D16" s="33"/>
      <c r="E16" s="33"/>
      <c r="F16" s="33"/>
      <c r="G16" s="33"/>
      <c r="H16" s="34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65"/>
      <c r="U16" s="65"/>
      <c r="V16" s="65"/>
      <c r="W16" s="65"/>
      <c r="X16" s="63"/>
    </row>
    <row r="17" ht="16" customHeight="1" spans="1:24">
      <c r="A17" s="35" t="s">
        <v>34</v>
      </c>
      <c r="B17" s="132" t="s">
        <v>77</v>
      </c>
      <c r="C17" s="16"/>
      <c r="D17" s="17"/>
      <c r="E17" s="17"/>
      <c r="F17" s="17"/>
      <c r="G17" s="17">
        <v>0.018923</v>
      </c>
      <c r="H17" s="18"/>
      <c r="I17" s="18"/>
      <c r="J17" s="18"/>
      <c r="K17" s="17"/>
      <c r="L17" s="17"/>
      <c r="M17" s="17">
        <v>0.07644</v>
      </c>
      <c r="N17" s="17">
        <v>0.0103</v>
      </c>
      <c r="O17" s="17">
        <v>0.01</v>
      </c>
      <c r="P17" s="17">
        <v>0.00204</v>
      </c>
      <c r="Q17" s="17">
        <v>0.0778</v>
      </c>
      <c r="R17" s="17"/>
      <c r="S17" s="17"/>
      <c r="T17" s="60"/>
      <c r="U17" s="60"/>
      <c r="V17" s="60"/>
      <c r="W17" s="60"/>
      <c r="X17" s="63"/>
    </row>
    <row r="18" spans="1:24">
      <c r="A18" s="37"/>
      <c r="B18" s="133" t="s">
        <v>78</v>
      </c>
      <c r="C18" s="21"/>
      <c r="D18" s="22"/>
      <c r="E18" s="22"/>
      <c r="F18" s="22"/>
      <c r="G18" s="22"/>
      <c r="H18" s="23"/>
      <c r="I18" s="23"/>
      <c r="J18" s="23"/>
      <c r="K18" s="22"/>
      <c r="L18" s="22"/>
      <c r="M18" s="22"/>
      <c r="N18" s="22">
        <v>0.01</v>
      </c>
      <c r="O18" s="22">
        <v>0.0154</v>
      </c>
      <c r="P18" s="22">
        <v>0.00644</v>
      </c>
      <c r="Q18" s="22">
        <v>0.07606</v>
      </c>
      <c r="R18" s="22">
        <v>0.04</v>
      </c>
      <c r="S18" s="22"/>
      <c r="T18" s="62"/>
      <c r="U18" s="62"/>
      <c r="V18" s="62"/>
      <c r="W18" s="62"/>
      <c r="X18" s="63"/>
    </row>
    <row r="19" spans="1:24">
      <c r="A19" s="37"/>
      <c r="B19" s="133" t="s">
        <v>79</v>
      </c>
      <c r="C19" s="21"/>
      <c r="D19" s="22"/>
      <c r="E19" s="22"/>
      <c r="F19" s="22">
        <v>0.0083</v>
      </c>
      <c r="G19" s="22"/>
      <c r="H19" s="23"/>
      <c r="I19" s="23"/>
      <c r="J19" s="23"/>
      <c r="K19" s="22"/>
      <c r="L19" s="22">
        <v>0.0184</v>
      </c>
      <c r="M19" s="22"/>
      <c r="N19" s="22"/>
      <c r="O19" s="22"/>
      <c r="P19" s="22"/>
      <c r="Q19" s="22"/>
      <c r="R19" s="22"/>
      <c r="S19" s="22"/>
      <c r="T19" s="62"/>
      <c r="U19" s="62"/>
      <c r="V19" s="62"/>
      <c r="W19" s="62"/>
      <c r="X19" s="63"/>
    </row>
    <row r="20" spans="1:24">
      <c r="A20" s="37"/>
      <c r="B20" s="134" t="s">
        <v>39</v>
      </c>
      <c r="C20" s="21"/>
      <c r="D20" s="22"/>
      <c r="E20" s="22"/>
      <c r="F20" s="22"/>
      <c r="G20" s="22"/>
      <c r="H20" s="23"/>
      <c r="I20" s="23"/>
      <c r="J20" s="23"/>
      <c r="K20" s="22">
        <v>0.05244</v>
      </c>
      <c r="L20" s="22"/>
      <c r="M20" s="22"/>
      <c r="N20" s="22"/>
      <c r="O20" s="22"/>
      <c r="P20" s="22"/>
      <c r="Q20" s="22"/>
      <c r="R20" s="22"/>
      <c r="S20" s="22"/>
      <c r="T20" s="62"/>
      <c r="U20" s="62"/>
      <c r="V20" s="62"/>
      <c r="W20" s="62"/>
      <c r="X20" s="63"/>
    </row>
    <row r="21" ht="13.95" spans="1:24">
      <c r="A21" s="39"/>
      <c r="B21" s="135"/>
      <c r="C21" s="27"/>
      <c r="D21" s="28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8"/>
      <c r="P21" s="28"/>
      <c r="Q21" s="28"/>
      <c r="R21" s="28"/>
      <c r="S21" s="28"/>
      <c r="T21" s="64"/>
      <c r="U21" s="64"/>
      <c r="V21" s="64"/>
      <c r="W21" s="64"/>
      <c r="X21" s="63"/>
    </row>
    <row r="22" spans="1:24">
      <c r="A22" s="35" t="s">
        <v>40</v>
      </c>
      <c r="B22" s="136" t="s">
        <v>80</v>
      </c>
      <c r="C22" s="16">
        <v>0.0246</v>
      </c>
      <c r="D22" s="17"/>
      <c r="E22" s="17"/>
      <c r="F22" s="17">
        <v>0.00544</v>
      </c>
      <c r="G22" s="17"/>
      <c r="H22" s="18"/>
      <c r="I22" s="18"/>
      <c r="J22" s="18"/>
      <c r="K22" s="17"/>
      <c r="L22" s="17"/>
      <c r="M22" s="17"/>
      <c r="N22" s="17"/>
      <c r="O22" s="17"/>
      <c r="P22" s="17">
        <v>0.0123</v>
      </c>
      <c r="Q22" s="17"/>
      <c r="R22" s="17"/>
      <c r="S22" s="17">
        <v>0.0449</v>
      </c>
      <c r="T22" s="60">
        <v>1</v>
      </c>
      <c r="U22" s="60">
        <v>14</v>
      </c>
      <c r="V22" s="60"/>
      <c r="W22" s="60">
        <v>0.0231</v>
      </c>
      <c r="X22" s="63"/>
    </row>
    <row r="23" spans="1:24">
      <c r="A23" s="37"/>
      <c r="B23" s="137" t="s">
        <v>31</v>
      </c>
      <c r="C23" s="21"/>
      <c r="D23" s="22"/>
      <c r="E23" s="22"/>
      <c r="F23" s="22">
        <v>0.00734</v>
      </c>
      <c r="G23" s="22"/>
      <c r="H23" s="23">
        <v>0.0006</v>
      </c>
      <c r="I23" s="23"/>
      <c r="J23" s="23"/>
      <c r="K23" s="22"/>
      <c r="L23" s="22"/>
      <c r="M23" s="22"/>
      <c r="N23" s="22"/>
      <c r="O23" s="22"/>
      <c r="P23" s="22"/>
      <c r="Q23" s="22"/>
      <c r="R23" s="22"/>
      <c r="S23" s="22"/>
      <c r="T23" s="62"/>
      <c r="U23" s="62"/>
      <c r="V23" s="62"/>
      <c r="W23" s="62"/>
      <c r="X23" s="63"/>
    </row>
    <row r="24" spans="1:24">
      <c r="A24" s="37"/>
      <c r="B24" s="138"/>
      <c r="C24" s="139"/>
      <c r="D24" s="140"/>
      <c r="E24" s="140"/>
      <c r="F24" s="140"/>
      <c r="G24" s="140"/>
      <c r="H24" s="141"/>
      <c r="I24" s="141"/>
      <c r="J24" s="141"/>
      <c r="K24" s="33"/>
      <c r="L24" s="33"/>
      <c r="M24" s="33"/>
      <c r="N24" s="33"/>
      <c r="O24" s="33"/>
      <c r="P24" s="33"/>
      <c r="Q24" s="33"/>
      <c r="R24" s="33"/>
      <c r="S24" s="33"/>
      <c r="T24" s="65"/>
      <c r="U24" s="65"/>
      <c r="V24" s="65"/>
      <c r="W24" s="65"/>
      <c r="X24" s="63"/>
    </row>
    <row r="25" spans="1:24">
      <c r="A25" s="37"/>
      <c r="B25" s="138"/>
      <c r="C25" s="139"/>
      <c r="D25" s="140"/>
      <c r="E25" s="140"/>
      <c r="F25" s="140"/>
      <c r="G25" s="140"/>
      <c r="H25" s="141"/>
      <c r="I25" s="141"/>
      <c r="J25" s="141"/>
      <c r="K25" s="33"/>
      <c r="L25" s="33"/>
      <c r="M25" s="33"/>
      <c r="N25" s="33"/>
      <c r="O25" s="33"/>
      <c r="P25" s="33"/>
      <c r="Q25" s="33"/>
      <c r="R25" s="33"/>
      <c r="S25" s="33"/>
      <c r="T25" s="65"/>
      <c r="U25" s="65"/>
      <c r="V25" s="65"/>
      <c r="W25" s="65"/>
      <c r="X25" s="63"/>
    </row>
    <row r="26" ht="13.95" spans="1:24">
      <c r="A26" s="39"/>
      <c r="B26" s="26"/>
      <c r="C26" s="27"/>
      <c r="D26" s="28"/>
      <c r="E26" s="28"/>
      <c r="F26" s="28"/>
      <c r="G26" s="28"/>
      <c r="H26" s="29"/>
      <c r="I26" s="29"/>
      <c r="J26" s="29"/>
      <c r="K26" s="28"/>
      <c r="L26" s="28"/>
      <c r="M26" s="28"/>
      <c r="N26" s="28"/>
      <c r="O26" s="28"/>
      <c r="P26" s="28"/>
      <c r="Q26" s="28"/>
      <c r="R26" s="28"/>
      <c r="S26" s="28"/>
      <c r="T26" s="64"/>
      <c r="U26" s="64"/>
      <c r="V26" s="64">
        <v>1</v>
      </c>
      <c r="W26" s="64"/>
      <c r="X26" s="66"/>
    </row>
    <row r="27" ht="15.6" spans="1:24">
      <c r="A27" s="42" t="s">
        <v>42</v>
      </c>
      <c r="B27" s="43"/>
      <c r="C27" s="16">
        <f t="shared" ref="C27:J27" si="0">SUM(C9:C26)</f>
        <v>0.1692</v>
      </c>
      <c r="D27" s="16">
        <f t="shared" si="0"/>
        <v>0.0103</v>
      </c>
      <c r="E27" s="16">
        <f t="shared" si="0"/>
        <v>0.0154</v>
      </c>
      <c r="F27" s="17">
        <f t="shared" si="0"/>
        <v>0.03371</v>
      </c>
      <c r="G27" s="17">
        <f t="shared" si="0"/>
        <v>0.018923</v>
      </c>
      <c r="H27" s="18">
        <f t="shared" si="0"/>
        <v>0.00122</v>
      </c>
      <c r="I27" s="18">
        <f t="shared" si="0"/>
        <v>0.1</v>
      </c>
      <c r="J27" s="18">
        <f t="shared" si="0"/>
        <v>0.0314</v>
      </c>
      <c r="K27" s="17">
        <f t="shared" ref="K27:Z27" si="1">SUM(K9:K26)</f>
        <v>0.05244</v>
      </c>
      <c r="L27" s="17">
        <f t="shared" si="1"/>
        <v>0.0184</v>
      </c>
      <c r="M27" s="17">
        <f t="shared" si="1"/>
        <v>0.07644</v>
      </c>
      <c r="N27" s="17">
        <f t="shared" si="1"/>
        <v>0.0203</v>
      </c>
      <c r="O27" s="17">
        <f t="shared" si="1"/>
        <v>0.0254</v>
      </c>
      <c r="P27" s="17">
        <f t="shared" si="1"/>
        <v>0.02078</v>
      </c>
      <c r="Q27" s="17">
        <f t="shared" si="1"/>
        <v>0.15386</v>
      </c>
      <c r="R27" s="17">
        <f t="shared" si="1"/>
        <v>0.04</v>
      </c>
      <c r="S27" s="17">
        <f t="shared" si="1"/>
        <v>0.0449</v>
      </c>
      <c r="T27" s="17">
        <v>1</v>
      </c>
      <c r="U27" s="17">
        <v>14</v>
      </c>
      <c r="V27" s="17">
        <v>1</v>
      </c>
      <c r="W27" s="17">
        <f>SUM(W9:W26)</f>
        <v>0.0231</v>
      </c>
      <c r="X27" s="15"/>
    </row>
    <row r="28" ht="15.6" hidden="1" spans="1:24">
      <c r="A28" s="44" t="s">
        <v>43</v>
      </c>
      <c r="B28" s="45"/>
      <c r="C28" s="21">
        <f t="shared" ref="C28:J28" si="2">130*C27</f>
        <v>21.996</v>
      </c>
      <c r="D28" s="21">
        <f t="shared" si="2"/>
        <v>1.339</v>
      </c>
      <c r="E28" s="21">
        <f t="shared" si="2"/>
        <v>2.002</v>
      </c>
      <c r="F28" s="21">
        <f t="shared" si="2"/>
        <v>4.3823</v>
      </c>
      <c r="G28" s="21">
        <f t="shared" si="2"/>
        <v>2.45999</v>
      </c>
      <c r="H28" s="21">
        <f t="shared" si="2"/>
        <v>0.1586</v>
      </c>
      <c r="I28" s="21">
        <v>68</v>
      </c>
      <c r="J28" s="21">
        <f t="shared" si="2"/>
        <v>4.082</v>
      </c>
      <c r="K28" s="21">
        <f t="shared" ref="K28:W28" si="3">130*K27</f>
        <v>6.8172</v>
      </c>
      <c r="L28" s="21">
        <f t="shared" si="3"/>
        <v>2.392</v>
      </c>
      <c r="M28" s="21">
        <f t="shared" si="3"/>
        <v>9.9372</v>
      </c>
      <c r="N28" s="21">
        <f t="shared" si="3"/>
        <v>2.639</v>
      </c>
      <c r="O28" s="21">
        <f t="shared" si="3"/>
        <v>3.302</v>
      </c>
      <c r="P28" s="21">
        <f t="shared" si="3"/>
        <v>2.7014</v>
      </c>
      <c r="Q28" s="21">
        <f t="shared" si="3"/>
        <v>20.0018</v>
      </c>
      <c r="R28" s="21">
        <f t="shared" si="3"/>
        <v>5.2</v>
      </c>
      <c r="S28" s="21">
        <f t="shared" si="3"/>
        <v>5.837</v>
      </c>
      <c r="T28" s="21">
        <v>1</v>
      </c>
      <c r="U28" s="21">
        <v>14</v>
      </c>
      <c r="V28" s="21">
        <v>1</v>
      </c>
      <c r="W28" s="21">
        <f>130*W27</f>
        <v>3.003</v>
      </c>
      <c r="X28" s="67"/>
    </row>
    <row r="29" ht="15.6" spans="1:24">
      <c r="A29" s="44" t="s">
        <v>43</v>
      </c>
      <c r="B29" s="45"/>
      <c r="C29" s="46">
        <f>ROUND(C28,2)</f>
        <v>22</v>
      </c>
      <c r="D29" s="46">
        <f t="shared" ref="D29:W29" si="4">ROUND(D28,2)</f>
        <v>1.34</v>
      </c>
      <c r="E29" s="46">
        <f t="shared" si="4"/>
        <v>2</v>
      </c>
      <c r="F29" s="46">
        <f t="shared" si="4"/>
        <v>4.38</v>
      </c>
      <c r="G29" s="46">
        <f t="shared" si="4"/>
        <v>2.46</v>
      </c>
      <c r="H29" s="46">
        <f t="shared" si="4"/>
        <v>0.16</v>
      </c>
      <c r="I29" s="46">
        <f t="shared" si="4"/>
        <v>68</v>
      </c>
      <c r="J29" s="46">
        <f t="shared" si="4"/>
        <v>4.08</v>
      </c>
      <c r="K29" s="46">
        <f t="shared" si="4"/>
        <v>6.82</v>
      </c>
      <c r="L29" s="46">
        <f t="shared" si="4"/>
        <v>2.39</v>
      </c>
      <c r="M29" s="46">
        <f t="shared" si="4"/>
        <v>9.94</v>
      </c>
      <c r="N29" s="46">
        <f t="shared" si="4"/>
        <v>2.64</v>
      </c>
      <c r="O29" s="46">
        <f t="shared" si="4"/>
        <v>3.3</v>
      </c>
      <c r="P29" s="46">
        <f t="shared" si="4"/>
        <v>2.7</v>
      </c>
      <c r="Q29" s="46">
        <f t="shared" si="4"/>
        <v>20</v>
      </c>
      <c r="R29" s="46">
        <f t="shared" si="4"/>
        <v>5.2</v>
      </c>
      <c r="S29" s="46">
        <f t="shared" si="4"/>
        <v>5.84</v>
      </c>
      <c r="T29" s="46">
        <f t="shared" si="4"/>
        <v>1</v>
      </c>
      <c r="U29" s="46">
        <v>14</v>
      </c>
      <c r="V29" s="46">
        <v>1</v>
      </c>
      <c r="W29" s="46">
        <f>ROUND(W28,2)</f>
        <v>3</v>
      </c>
      <c r="X29" s="67"/>
    </row>
    <row r="30" ht="15.6" spans="1:24">
      <c r="A30" s="44" t="s">
        <v>44</v>
      </c>
      <c r="B30" s="45"/>
      <c r="C30" s="46">
        <v>79</v>
      </c>
      <c r="D30" s="47">
        <v>800</v>
      </c>
      <c r="E30" s="47">
        <v>133</v>
      </c>
      <c r="F30" s="47">
        <v>80</v>
      </c>
      <c r="G30" s="48">
        <v>220</v>
      </c>
      <c r="H30" s="47">
        <v>1800</v>
      </c>
      <c r="I30" s="48">
        <v>40</v>
      </c>
      <c r="J30" s="48">
        <v>62.37</v>
      </c>
      <c r="K30" s="47">
        <v>39.5</v>
      </c>
      <c r="L30" s="48">
        <v>250</v>
      </c>
      <c r="M30" s="48">
        <v>28</v>
      </c>
      <c r="N30" s="48">
        <v>52</v>
      </c>
      <c r="O30" s="55">
        <v>82</v>
      </c>
      <c r="P30" s="55">
        <v>200</v>
      </c>
      <c r="Q30" s="48">
        <v>253</v>
      </c>
      <c r="R30" s="48">
        <v>105</v>
      </c>
      <c r="S30" s="55">
        <v>85</v>
      </c>
      <c r="T30" s="88">
        <v>18</v>
      </c>
      <c r="U30" s="55">
        <v>6</v>
      </c>
      <c r="V30" s="88">
        <v>15</v>
      </c>
      <c r="W30" s="88">
        <v>100</v>
      </c>
      <c r="X30" s="68"/>
    </row>
    <row r="31" ht="16.35" spans="1:24">
      <c r="A31" s="49" t="s">
        <v>45</v>
      </c>
      <c r="B31" s="50"/>
      <c r="C31" s="109">
        <f>C29*C30</f>
        <v>1738</v>
      </c>
      <c r="D31" s="109">
        <f t="shared" ref="D31:W31" si="5">D29*D30</f>
        <v>1072</v>
      </c>
      <c r="E31" s="109">
        <f t="shared" si="5"/>
        <v>266</v>
      </c>
      <c r="F31" s="109">
        <f t="shared" si="5"/>
        <v>350.4</v>
      </c>
      <c r="G31" s="109">
        <f t="shared" si="5"/>
        <v>541.2</v>
      </c>
      <c r="H31" s="109">
        <f t="shared" si="5"/>
        <v>288</v>
      </c>
      <c r="I31" s="109">
        <f t="shared" si="5"/>
        <v>2720</v>
      </c>
      <c r="J31" s="109">
        <f t="shared" si="5"/>
        <v>254.4696</v>
      </c>
      <c r="K31" s="109">
        <f t="shared" si="5"/>
        <v>269.39</v>
      </c>
      <c r="L31" s="109">
        <f t="shared" si="5"/>
        <v>597.5</v>
      </c>
      <c r="M31" s="109">
        <f t="shared" si="5"/>
        <v>278.32</v>
      </c>
      <c r="N31" s="109">
        <f t="shared" si="5"/>
        <v>137.28</v>
      </c>
      <c r="O31" s="109">
        <f t="shared" si="5"/>
        <v>270.6</v>
      </c>
      <c r="P31" s="109">
        <f t="shared" si="5"/>
        <v>540</v>
      </c>
      <c r="Q31" s="109">
        <f t="shared" si="5"/>
        <v>5060</v>
      </c>
      <c r="R31" s="109">
        <f t="shared" si="5"/>
        <v>546</v>
      </c>
      <c r="S31" s="109">
        <f t="shared" si="5"/>
        <v>496.4</v>
      </c>
      <c r="T31" s="109">
        <f t="shared" si="5"/>
        <v>18</v>
      </c>
      <c r="U31" s="109">
        <f t="shared" si="5"/>
        <v>84</v>
      </c>
      <c r="V31" s="109">
        <f t="shared" si="5"/>
        <v>15</v>
      </c>
      <c r="W31" s="109">
        <f t="shared" si="5"/>
        <v>300</v>
      </c>
      <c r="X31" s="69">
        <f>SUM(C31:W31)</f>
        <v>15842.5596</v>
      </c>
    </row>
    <row r="32" ht="15.6" spans="1:24">
      <c r="A32" s="52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>
        <f>X31/X2</f>
        <v>121.865843076923</v>
      </c>
    </row>
    <row r="33" customFormat="1" ht="27" customHeight="1" spans="2:14">
      <c r="B33" s="54" t="s">
        <v>46</v>
      </c>
      <c r="N33" s="53"/>
    </row>
    <row r="34" customFormat="1" ht="27" customHeight="1" spans="2:14">
      <c r="B34" s="54" t="s">
        <v>47</v>
      </c>
      <c r="N34" s="53"/>
    </row>
    <row r="35" customFormat="1" ht="27" customHeight="1" spans="2:2">
      <c r="B35" s="54" t="s">
        <v>48</v>
      </c>
    </row>
  </sheetData>
  <mergeCells count="36">
    <mergeCell ref="A1:X1"/>
    <mergeCell ref="A27:B27"/>
    <mergeCell ref="A28:B28"/>
    <mergeCell ref="A29:B29"/>
    <mergeCell ref="A30:B30"/>
    <mergeCell ref="A31:B31"/>
    <mergeCell ref="A32:B32"/>
    <mergeCell ref="A2:A7"/>
    <mergeCell ref="A9:A12"/>
    <mergeCell ref="A13:A16"/>
    <mergeCell ref="A17:A21"/>
    <mergeCell ref="A22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6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D37"/>
  <sheetViews>
    <sheetView workbookViewId="0">
      <pane ySplit="7" topLeftCell="A11" activePane="bottomLeft" state="frozen"/>
      <selection/>
      <selection pane="bottomLeft" activeCell="G38" sqref="G38"/>
    </sheetView>
  </sheetViews>
  <sheetFormatPr defaultColWidth="11.537037037037" defaultRowHeight="13.2"/>
  <cols>
    <col min="1" max="1" width="6.33333333333333" customWidth="1"/>
    <col min="2" max="2" width="26.3333333333333" customWidth="1"/>
    <col min="3" max="3" width="7.55555555555556" customWidth="1"/>
    <col min="4" max="4" width="7" customWidth="1"/>
    <col min="5" max="5" width="6.55555555555556" customWidth="1"/>
    <col min="6" max="7" width="6" customWidth="1"/>
    <col min="8" max="9" width="7.22222222222222" customWidth="1"/>
    <col min="10" max="10" width="6.22222222222222" customWidth="1"/>
    <col min="11" max="11" width="6.33333333333333" customWidth="1"/>
    <col min="12" max="12" width="6.22222222222222" customWidth="1"/>
    <col min="13" max="13" width="6.33333333333333" customWidth="1"/>
    <col min="14" max="14" width="6" customWidth="1"/>
    <col min="15" max="15" width="6.11111111111111" customWidth="1"/>
    <col min="16" max="16" width="6.55555555555556" customWidth="1"/>
    <col min="17" max="17" width="7.11111111111111" customWidth="1"/>
    <col min="18" max="18" width="6.44444444444444" customWidth="1"/>
    <col min="19" max="19" width="6.66666666666667" customWidth="1"/>
    <col min="20" max="20" width="7" customWidth="1"/>
    <col min="21" max="21" width="6.44444444444444" customWidth="1"/>
    <col min="22" max="28" width="6.33333333333333" customWidth="1"/>
    <col min="29" max="29" width="7.11111111111111" customWidth="1"/>
    <col min="30" max="30" width="8.22222222222222" customWidth="1"/>
  </cols>
  <sheetData>
    <row r="1" s="1" customFormat="1" ht="22" customHeight="1" spans="1:1">
      <c r="A1" s="1" t="s">
        <v>0</v>
      </c>
    </row>
    <row r="2" customHeight="1" spans="1:30">
      <c r="A2" s="2"/>
      <c r="B2" s="3" t="s">
        <v>81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54</v>
      </c>
      <c r="H2" s="4" t="s">
        <v>7</v>
      </c>
      <c r="I2" s="4" t="s">
        <v>82</v>
      </c>
      <c r="J2" s="4" t="s">
        <v>8</v>
      </c>
      <c r="K2" s="4" t="s">
        <v>9</v>
      </c>
      <c r="L2" s="4" t="s">
        <v>52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83</v>
      </c>
      <c r="R2" s="4" t="s">
        <v>15</v>
      </c>
      <c r="S2" s="4" t="s">
        <v>17</v>
      </c>
      <c r="T2" s="4" t="s">
        <v>84</v>
      </c>
      <c r="U2" s="4" t="s">
        <v>26</v>
      </c>
      <c r="V2" s="4" t="s">
        <v>55</v>
      </c>
      <c r="W2" s="4" t="s">
        <v>71</v>
      </c>
      <c r="X2" s="4" t="s">
        <v>72</v>
      </c>
      <c r="Y2" s="4" t="s">
        <v>25</v>
      </c>
      <c r="Z2" s="4" t="s">
        <v>85</v>
      </c>
      <c r="AA2" s="4" t="s">
        <v>24</v>
      </c>
      <c r="AB2" s="4" t="s">
        <v>86</v>
      </c>
      <c r="AC2" s="4" t="s">
        <v>22</v>
      </c>
      <c r="AD2" s="56">
        <v>132</v>
      </c>
    </row>
    <row r="3" spans="1:30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7"/>
    </row>
    <row r="4" spans="1:30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7"/>
    </row>
    <row r="5" ht="12" customHeight="1" spans="1:30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7"/>
    </row>
    <row r="6" spans="1:30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57"/>
    </row>
    <row r="7" ht="28" customHeight="1" spans="1:30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58"/>
    </row>
    <row r="8" ht="16" customHeight="1" spans="1:30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59" t="s">
        <v>27</v>
      </c>
    </row>
    <row r="9" spans="1:30">
      <c r="A9" s="14" t="s">
        <v>28</v>
      </c>
      <c r="B9" s="15" t="s">
        <v>87</v>
      </c>
      <c r="C9" s="16">
        <v>0.1474</v>
      </c>
      <c r="D9" s="17"/>
      <c r="E9" s="17">
        <v>0.005444</v>
      </c>
      <c r="F9" s="17"/>
      <c r="G9" s="17">
        <v>0.0284</v>
      </c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 t="s">
        <v>88</v>
      </c>
    </row>
    <row r="10" spans="1:30">
      <c r="A10" s="19"/>
      <c r="B10" s="20" t="s">
        <v>31</v>
      </c>
      <c r="C10" s="21"/>
      <c r="D10" s="22"/>
      <c r="E10" s="22">
        <v>0.0081</v>
      </c>
      <c r="F10" s="22"/>
      <c r="G10" s="22"/>
      <c r="H10" s="23">
        <v>0.00055</v>
      </c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>
      <c r="A11" s="19"/>
      <c r="B11" s="24" t="s">
        <v>32</v>
      </c>
      <c r="C11" s="21"/>
      <c r="D11" s="22">
        <v>0.0102</v>
      </c>
      <c r="E11" s="22"/>
      <c r="F11" s="22"/>
      <c r="G11" s="22"/>
      <c r="H11" s="23"/>
      <c r="I11" s="23"/>
      <c r="J11" s="22">
        <v>0.0323</v>
      </c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>
      <c r="A12" s="19"/>
      <c r="B12" s="20"/>
      <c r="C12" s="21"/>
      <c r="D12" s="22"/>
      <c r="E12" s="22"/>
      <c r="F12" s="22"/>
      <c r="G12" s="22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ht="13.95" spans="1:30">
      <c r="A13" s="25"/>
      <c r="B13" s="26"/>
      <c r="C13" s="27"/>
      <c r="D13" s="28"/>
      <c r="E13" s="28"/>
      <c r="F13" s="28"/>
      <c r="G13" s="28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1:30">
      <c r="A14" s="14" t="s">
        <v>33</v>
      </c>
      <c r="B14" s="15" t="s">
        <v>31</v>
      </c>
      <c r="C14" s="16"/>
      <c r="D14" s="17"/>
      <c r="E14" s="17">
        <v>0.0044</v>
      </c>
      <c r="F14" s="17"/>
      <c r="G14" s="17"/>
      <c r="H14" s="18">
        <v>0.0003</v>
      </c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3"/>
    </row>
    <row r="15" spans="1:30">
      <c r="A15" s="19"/>
      <c r="B15" s="20" t="s">
        <v>55</v>
      </c>
      <c r="C15" s="21"/>
      <c r="D15" s="22"/>
      <c r="E15" s="22"/>
      <c r="F15" s="22"/>
      <c r="G15" s="22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>
        <v>0.0244</v>
      </c>
      <c r="W15" s="62"/>
      <c r="X15" s="62"/>
      <c r="Y15" s="62"/>
      <c r="Z15" s="62"/>
      <c r="AA15" s="62"/>
      <c r="AB15" s="62"/>
      <c r="AC15" s="62"/>
      <c r="AD15" s="63"/>
    </row>
    <row r="16" spans="1:30">
      <c r="A16" s="19"/>
      <c r="B16" s="20"/>
      <c r="C16" s="21"/>
      <c r="D16" s="22"/>
      <c r="E16" s="22"/>
      <c r="F16" s="22"/>
      <c r="G16" s="22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</row>
    <row r="17" ht="13.95" spans="1:30">
      <c r="A17" s="30"/>
      <c r="B17" s="31"/>
      <c r="C17" s="32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3"/>
    </row>
    <row r="18" spans="1:30">
      <c r="A18" s="35" t="s">
        <v>34</v>
      </c>
      <c r="B18" s="36" t="s">
        <v>35</v>
      </c>
      <c r="C18" s="16"/>
      <c r="D18" s="17"/>
      <c r="E18" s="17">
        <v>0.0014</v>
      </c>
      <c r="F18" s="17">
        <v>0.041</v>
      </c>
      <c r="G18" s="17"/>
      <c r="H18" s="18"/>
      <c r="I18" s="18"/>
      <c r="J18" s="17"/>
      <c r="K18" s="17"/>
      <c r="L18" s="17"/>
      <c r="M18" s="17">
        <v>0.074</v>
      </c>
      <c r="N18" s="17">
        <v>0.0103</v>
      </c>
      <c r="O18" s="17">
        <v>0.0093</v>
      </c>
      <c r="P18" s="17">
        <v>0.00244</v>
      </c>
      <c r="Q18" s="17">
        <v>0.0783</v>
      </c>
      <c r="R18" s="17">
        <v>0.0422</v>
      </c>
      <c r="S18" s="17">
        <v>0.006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3"/>
    </row>
    <row r="19" ht="26.4" spans="1:30">
      <c r="A19" s="37"/>
      <c r="B19" s="38" t="s">
        <v>89</v>
      </c>
      <c r="C19" s="21"/>
      <c r="D19" s="22"/>
      <c r="E19" s="22"/>
      <c r="F19" s="22"/>
      <c r="G19" s="22"/>
      <c r="H19" s="23"/>
      <c r="I19" s="23"/>
      <c r="J19" s="22">
        <v>0.0102</v>
      </c>
      <c r="K19" s="22"/>
      <c r="L19" s="22"/>
      <c r="M19" s="22"/>
      <c r="N19" s="22">
        <v>0.0163</v>
      </c>
      <c r="O19" s="22">
        <v>0.0103</v>
      </c>
      <c r="P19" s="22">
        <v>0.0043</v>
      </c>
      <c r="Q19" s="22"/>
      <c r="R19" s="22"/>
      <c r="S19" s="22">
        <v>0.004</v>
      </c>
      <c r="T19" s="62">
        <v>0.0633</v>
      </c>
      <c r="U19" s="62"/>
      <c r="V19" s="62"/>
      <c r="W19" s="62"/>
      <c r="X19" s="62"/>
      <c r="Y19" s="62"/>
      <c r="Z19" s="62"/>
      <c r="AA19" s="62"/>
      <c r="AB19" s="62"/>
      <c r="AC19" s="62">
        <v>5</v>
      </c>
      <c r="AD19" s="63"/>
    </row>
    <row r="20" spans="1:30">
      <c r="A20" s="37"/>
      <c r="B20" s="38" t="s">
        <v>90</v>
      </c>
      <c r="C20" s="21">
        <v>0.0403</v>
      </c>
      <c r="D20" s="22">
        <v>0.00544</v>
      </c>
      <c r="E20" s="22"/>
      <c r="F20" s="22"/>
      <c r="G20" s="22"/>
      <c r="H20" s="23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1:30">
      <c r="A21" s="37"/>
      <c r="B21" s="38" t="s">
        <v>63</v>
      </c>
      <c r="C21" s="21"/>
      <c r="D21" s="22"/>
      <c r="E21" s="22">
        <v>0.00844</v>
      </c>
      <c r="F21" s="22"/>
      <c r="G21" s="22"/>
      <c r="H21" s="23"/>
      <c r="I21" s="23"/>
      <c r="J21" s="22"/>
      <c r="K21" s="22"/>
      <c r="L21" s="22">
        <v>0.0184</v>
      </c>
      <c r="M21" s="22"/>
      <c r="N21" s="22"/>
      <c r="O21" s="22"/>
      <c r="P21" s="22"/>
      <c r="Q21" s="22"/>
      <c r="R21" s="22"/>
      <c r="S21" s="2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>
      <c r="A22" s="37"/>
      <c r="B22" s="24" t="s">
        <v>39</v>
      </c>
      <c r="C22" s="21"/>
      <c r="D22" s="22"/>
      <c r="E22" s="22"/>
      <c r="F22" s="22"/>
      <c r="G22" s="22"/>
      <c r="H22" s="23"/>
      <c r="I22" s="23"/>
      <c r="J22" s="22"/>
      <c r="K22" s="22">
        <v>0.0513</v>
      </c>
      <c r="L22" s="22"/>
      <c r="M22" s="22"/>
      <c r="N22" s="22"/>
      <c r="O22" s="22"/>
      <c r="P22" s="22"/>
      <c r="Q22" s="22"/>
      <c r="R22" s="22"/>
      <c r="S22" s="2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ht="13.95" spans="1:30">
      <c r="A23" s="39"/>
      <c r="B23" s="40"/>
      <c r="C23" s="27"/>
      <c r="D23" s="28"/>
      <c r="E23" s="28"/>
      <c r="F23" s="28"/>
      <c r="G23" s="28"/>
      <c r="H23" s="29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3"/>
    </row>
    <row r="24" spans="1:30">
      <c r="A24" s="35" t="s">
        <v>40</v>
      </c>
      <c r="B24" s="15" t="s">
        <v>91</v>
      </c>
      <c r="C24" s="16">
        <v>0.0114</v>
      </c>
      <c r="D24" s="17">
        <v>0.0023</v>
      </c>
      <c r="E24" s="17">
        <v>0.0104</v>
      </c>
      <c r="F24" s="17"/>
      <c r="G24" s="17"/>
      <c r="H24" s="18"/>
      <c r="I24" s="18"/>
      <c r="J24" s="17"/>
      <c r="K24" s="17"/>
      <c r="L24" s="17"/>
      <c r="M24" s="17"/>
      <c r="N24" s="17"/>
      <c r="O24" s="17"/>
      <c r="P24" s="17">
        <v>0.00233</v>
      </c>
      <c r="Q24" s="17"/>
      <c r="R24" s="17"/>
      <c r="S24" s="17"/>
      <c r="T24" s="60"/>
      <c r="U24" s="60"/>
      <c r="V24" s="60"/>
      <c r="W24" s="60">
        <v>0.0433</v>
      </c>
      <c r="X24" s="60">
        <v>1.5</v>
      </c>
      <c r="Y24" s="60"/>
      <c r="Z24" s="60"/>
      <c r="AA24" s="60"/>
      <c r="AB24" s="60">
        <v>5</v>
      </c>
      <c r="AC24" s="60">
        <v>14</v>
      </c>
      <c r="AD24" s="63"/>
    </row>
    <row r="25" spans="1:30">
      <c r="A25" s="37"/>
      <c r="B25" s="20" t="s">
        <v>92</v>
      </c>
      <c r="C25" s="21">
        <v>0.1494</v>
      </c>
      <c r="D25" s="22"/>
      <c r="E25" s="22">
        <v>0.00811</v>
      </c>
      <c r="F25" s="22"/>
      <c r="G25" s="22"/>
      <c r="H25" s="23"/>
      <c r="I25" s="23">
        <v>0.003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</row>
    <row r="26" spans="1:30">
      <c r="A26" s="37"/>
      <c r="B26" s="138"/>
      <c r="C26" s="139"/>
      <c r="D26" s="140"/>
      <c r="E26" s="140"/>
      <c r="F26" s="140"/>
      <c r="G26" s="140"/>
      <c r="H26" s="141"/>
      <c r="I26" s="14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3"/>
    </row>
    <row r="27" spans="1:30">
      <c r="A27" s="37"/>
      <c r="B27" s="138"/>
      <c r="C27" s="139"/>
      <c r="D27" s="140"/>
      <c r="E27" s="140"/>
      <c r="F27" s="140"/>
      <c r="G27" s="140"/>
      <c r="H27" s="141"/>
      <c r="I27" s="14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3"/>
    </row>
    <row r="28" ht="13.95" spans="1:30">
      <c r="A28" s="39"/>
      <c r="B28" s="26"/>
      <c r="C28" s="27"/>
      <c r="D28" s="28"/>
      <c r="E28" s="28"/>
      <c r="F28" s="28"/>
      <c r="G28" s="28"/>
      <c r="H28" s="29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4"/>
      <c r="U28" s="64">
        <v>0.75</v>
      </c>
      <c r="V28" s="64"/>
      <c r="W28" s="64"/>
      <c r="X28" s="64"/>
      <c r="Y28" s="64">
        <v>0.38</v>
      </c>
      <c r="Z28" s="64">
        <v>1</v>
      </c>
      <c r="AA28" s="64">
        <v>1</v>
      </c>
      <c r="AB28" s="64"/>
      <c r="AC28" s="64"/>
      <c r="AD28" s="66"/>
    </row>
    <row r="29" ht="15.6" spans="1:30">
      <c r="A29" s="42" t="s">
        <v>42</v>
      </c>
      <c r="B29" s="43"/>
      <c r="C29" s="16">
        <f t="shared" ref="C29:I29" si="0">SUM(C9:C28)</f>
        <v>0.3485</v>
      </c>
      <c r="D29" s="17">
        <f t="shared" si="0"/>
        <v>0.01794</v>
      </c>
      <c r="E29" s="17">
        <f t="shared" si="0"/>
        <v>0.046294</v>
      </c>
      <c r="F29" s="17">
        <f t="shared" si="0"/>
        <v>0.041</v>
      </c>
      <c r="G29" s="17">
        <f t="shared" si="0"/>
        <v>0.0284</v>
      </c>
      <c r="H29" s="18">
        <f t="shared" si="0"/>
        <v>0.00085</v>
      </c>
      <c r="I29" s="18">
        <f t="shared" si="0"/>
        <v>0.003</v>
      </c>
      <c r="J29" s="17">
        <f t="shared" ref="J29:V29" si="1">SUM(J9:J28)</f>
        <v>0.0425</v>
      </c>
      <c r="K29" s="17">
        <f t="shared" si="1"/>
        <v>0.0513</v>
      </c>
      <c r="L29" s="17">
        <f t="shared" si="1"/>
        <v>0.0184</v>
      </c>
      <c r="M29" s="17">
        <f t="shared" si="1"/>
        <v>0.074</v>
      </c>
      <c r="N29" s="17">
        <f t="shared" si="1"/>
        <v>0.0266</v>
      </c>
      <c r="O29" s="17">
        <f t="shared" si="1"/>
        <v>0.0196</v>
      </c>
      <c r="P29" s="17">
        <f t="shared" si="1"/>
        <v>0.00907</v>
      </c>
      <c r="Q29" s="17">
        <f t="shared" si="1"/>
        <v>0.0783</v>
      </c>
      <c r="R29" s="17">
        <f t="shared" si="1"/>
        <v>0.0422</v>
      </c>
      <c r="S29" s="17">
        <f t="shared" si="1"/>
        <v>0.01</v>
      </c>
      <c r="T29" s="17">
        <f t="shared" si="1"/>
        <v>0.0633</v>
      </c>
      <c r="U29" s="17">
        <v>0.75</v>
      </c>
      <c r="V29" s="17">
        <f>SUM(V9:V28)</f>
        <v>0.0244</v>
      </c>
      <c r="W29" s="17">
        <f>SUM(W9:W28)</f>
        <v>0.0433</v>
      </c>
      <c r="X29" s="17">
        <v>1.5</v>
      </c>
      <c r="Y29" s="17">
        <v>0.38</v>
      </c>
      <c r="Z29" s="17">
        <v>1</v>
      </c>
      <c r="AA29" s="17">
        <v>1</v>
      </c>
      <c r="AB29" s="17">
        <v>5</v>
      </c>
      <c r="AC29" s="17">
        <v>19</v>
      </c>
      <c r="AD29" s="15"/>
    </row>
    <row r="30" ht="15.6" hidden="1" spans="1:30">
      <c r="A30" s="44" t="s">
        <v>43</v>
      </c>
      <c r="B30" s="45"/>
      <c r="C30" s="21">
        <f>132*C29</f>
        <v>46.002</v>
      </c>
      <c r="D30" s="21">
        <f t="shared" ref="D30:Y30" si="2">132*D29</f>
        <v>2.36808</v>
      </c>
      <c r="E30" s="21">
        <f t="shared" si="2"/>
        <v>6.110808</v>
      </c>
      <c r="F30" s="21">
        <f t="shared" si="2"/>
        <v>5.412</v>
      </c>
      <c r="G30" s="21">
        <f t="shared" si="2"/>
        <v>3.7488</v>
      </c>
      <c r="H30" s="21">
        <f t="shared" si="2"/>
        <v>0.1122</v>
      </c>
      <c r="I30" s="21">
        <f t="shared" si="2"/>
        <v>0.396</v>
      </c>
      <c r="J30" s="21">
        <f t="shared" si="2"/>
        <v>5.61</v>
      </c>
      <c r="K30" s="21">
        <f t="shared" si="2"/>
        <v>6.7716</v>
      </c>
      <c r="L30" s="21">
        <f t="shared" si="2"/>
        <v>2.4288</v>
      </c>
      <c r="M30" s="21">
        <f t="shared" si="2"/>
        <v>9.768</v>
      </c>
      <c r="N30" s="21">
        <f t="shared" si="2"/>
        <v>3.5112</v>
      </c>
      <c r="O30" s="21">
        <f t="shared" si="2"/>
        <v>2.5872</v>
      </c>
      <c r="P30" s="21">
        <f t="shared" si="2"/>
        <v>1.19724</v>
      </c>
      <c r="Q30" s="21">
        <f t="shared" si="2"/>
        <v>10.3356</v>
      </c>
      <c r="R30" s="21">
        <f t="shared" si="2"/>
        <v>5.5704</v>
      </c>
      <c r="S30" s="21">
        <f t="shared" si="2"/>
        <v>1.32</v>
      </c>
      <c r="T30" s="21">
        <f t="shared" si="2"/>
        <v>8.3556</v>
      </c>
      <c r="U30" s="21">
        <v>0.75</v>
      </c>
      <c r="V30" s="21">
        <f>132*V29</f>
        <v>3.2208</v>
      </c>
      <c r="W30" s="21">
        <f>132*W29</f>
        <v>5.7156</v>
      </c>
      <c r="X30" s="21">
        <v>1.5</v>
      </c>
      <c r="Y30" s="21">
        <v>0.38</v>
      </c>
      <c r="Z30" s="21">
        <v>1</v>
      </c>
      <c r="AA30" s="21">
        <v>1</v>
      </c>
      <c r="AB30" s="21">
        <v>5</v>
      </c>
      <c r="AC30" s="21">
        <v>19</v>
      </c>
      <c r="AD30" s="67"/>
    </row>
    <row r="31" ht="15.6" spans="1:30">
      <c r="A31" s="44" t="s">
        <v>43</v>
      </c>
      <c r="B31" s="45"/>
      <c r="C31" s="46">
        <f t="shared" ref="C31:I31" si="3">ROUND(C30,2)</f>
        <v>46</v>
      </c>
      <c r="D31" s="48">
        <f t="shared" si="3"/>
        <v>2.37</v>
      </c>
      <c r="E31" s="48">
        <f t="shared" si="3"/>
        <v>6.11</v>
      </c>
      <c r="F31" s="48">
        <f t="shared" si="3"/>
        <v>5.41</v>
      </c>
      <c r="G31" s="48">
        <f t="shared" si="3"/>
        <v>3.75</v>
      </c>
      <c r="H31" s="48">
        <f t="shared" si="3"/>
        <v>0.11</v>
      </c>
      <c r="I31" s="48">
        <f t="shared" si="3"/>
        <v>0.4</v>
      </c>
      <c r="J31" s="48">
        <f t="shared" ref="J31:T31" si="4">ROUND(J30,2)</f>
        <v>5.61</v>
      </c>
      <c r="K31" s="48">
        <f t="shared" si="4"/>
        <v>6.77</v>
      </c>
      <c r="L31" s="48">
        <f t="shared" si="4"/>
        <v>2.43</v>
      </c>
      <c r="M31" s="48">
        <f t="shared" si="4"/>
        <v>9.77</v>
      </c>
      <c r="N31" s="55">
        <f t="shared" si="4"/>
        <v>3.51</v>
      </c>
      <c r="O31" s="55">
        <f t="shared" si="4"/>
        <v>2.59</v>
      </c>
      <c r="P31" s="55">
        <f t="shared" si="4"/>
        <v>1.2</v>
      </c>
      <c r="Q31" s="55">
        <f t="shared" si="4"/>
        <v>10.34</v>
      </c>
      <c r="R31" s="55">
        <f t="shared" si="4"/>
        <v>5.57</v>
      </c>
      <c r="S31" s="55">
        <f t="shared" si="4"/>
        <v>1.32</v>
      </c>
      <c r="T31" s="55">
        <f t="shared" si="4"/>
        <v>8.36</v>
      </c>
      <c r="U31" s="55">
        <v>0.75</v>
      </c>
      <c r="V31" s="55">
        <f>ROUND(V30,2)</f>
        <v>3.22</v>
      </c>
      <c r="W31" s="55">
        <f>ROUND(W30,2)</f>
        <v>5.72</v>
      </c>
      <c r="X31" s="55">
        <v>1.5</v>
      </c>
      <c r="Y31" s="55">
        <v>0.38</v>
      </c>
      <c r="Z31" s="55">
        <v>1</v>
      </c>
      <c r="AA31" s="55">
        <v>1</v>
      </c>
      <c r="AB31" s="55">
        <v>5</v>
      </c>
      <c r="AC31" s="55">
        <v>19</v>
      </c>
      <c r="AD31" s="67"/>
    </row>
    <row r="32" ht="15.6" spans="1:30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25</v>
      </c>
      <c r="G32" s="48">
        <v>125</v>
      </c>
      <c r="H32" s="47">
        <v>1800</v>
      </c>
      <c r="I32" s="47">
        <v>900</v>
      </c>
      <c r="J32" s="47">
        <v>62.37</v>
      </c>
      <c r="K32" s="47">
        <v>39.5</v>
      </c>
      <c r="L32" s="48">
        <v>250</v>
      </c>
      <c r="M32" s="48">
        <v>28</v>
      </c>
      <c r="N32" s="48">
        <v>52</v>
      </c>
      <c r="O32" s="55">
        <v>82</v>
      </c>
      <c r="P32" s="55">
        <v>200</v>
      </c>
      <c r="Q32" s="55">
        <v>253</v>
      </c>
      <c r="R32" s="55">
        <v>30</v>
      </c>
      <c r="S32" s="55">
        <v>368.42</v>
      </c>
      <c r="T32" s="55">
        <v>325</v>
      </c>
      <c r="U32" s="55">
        <v>20</v>
      </c>
      <c r="V32" s="55">
        <v>165</v>
      </c>
      <c r="W32" s="55">
        <v>85</v>
      </c>
      <c r="X32" s="55">
        <v>18</v>
      </c>
      <c r="Y32" s="55">
        <v>500</v>
      </c>
      <c r="Z32" s="55">
        <v>13.63</v>
      </c>
      <c r="AA32" s="55">
        <v>15</v>
      </c>
      <c r="AB32" s="55">
        <v>2.7</v>
      </c>
      <c r="AC32" s="55">
        <v>6</v>
      </c>
      <c r="AD32" s="68"/>
    </row>
    <row r="33" ht="16.35" spans="1:30">
      <c r="A33" s="49" t="s">
        <v>45</v>
      </c>
      <c r="B33" s="50"/>
      <c r="C33" s="51">
        <f>C31*C32</f>
        <v>3634</v>
      </c>
      <c r="D33" s="51">
        <f t="shared" ref="D33:AC33" si="5">D31*D32</f>
        <v>1896</v>
      </c>
      <c r="E33" s="51">
        <f t="shared" si="5"/>
        <v>488.8</v>
      </c>
      <c r="F33" s="51">
        <f t="shared" si="5"/>
        <v>135.25</v>
      </c>
      <c r="G33" s="51">
        <f t="shared" si="5"/>
        <v>468.75</v>
      </c>
      <c r="H33" s="51">
        <f t="shared" si="5"/>
        <v>198</v>
      </c>
      <c r="I33" s="51">
        <f t="shared" si="5"/>
        <v>360</v>
      </c>
      <c r="J33" s="51">
        <f t="shared" si="5"/>
        <v>349.8957</v>
      </c>
      <c r="K33" s="51">
        <f t="shared" si="5"/>
        <v>267.415</v>
      </c>
      <c r="L33" s="51">
        <f t="shared" si="5"/>
        <v>607.5</v>
      </c>
      <c r="M33" s="51">
        <f t="shared" si="5"/>
        <v>273.56</v>
      </c>
      <c r="N33" s="51">
        <f t="shared" si="5"/>
        <v>182.52</v>
      </c>
      <c r="O33" s="51">
        <f t="shared" si="5"/>
        <v>212.38</v>
      </c>
      <c r="P33" s="51">
        <f t="shared" si="5"/>
        <v>240</v>
      </c>
      <c r="Q33" s="51">
        <f t="shared" si="5"/>
        <v>2616.02</v>
      </c>
      <c r="R33" s="51">
        <f t="shared" si="5"/>
        <v>167.1</v>
      </c>
      <c r="S33" s="51">
        <f t="shared" si="5"/>
        <v>486.3144</v>
      </c>
      <c r="T33" s="51">
        <f t="shared" si="5"/>
        <v>2717</v>
      </c>
      <c r="U33" s="51">
        <f t="shared" si="5"/>
        <v>15</v>
      </c>
      <c r="V33" s="51">
        <f t="shared" si="5"/>
        <v>531.3</v>
      </c>
      <c r="W33" s="51">
        <f t="shared" si="5"/>
        <v>486.2</v>
      </c>
      <c r="X33" s="51">
        <f t="shared" si="5"/>
        <v>27</v>
      </c>
      <c r="Y33" s="51">
        <f t="shared" si="5"/>
        <v>190</v>
      </c>
      <c r="Z33" s="51">
        <f t="shared" si="5"/>
        <v>13.63</v>
      </c>
      <c r="AA33" s="51">
        <f t="shared" si="5"/>
        <v>15</v>
      </c>
      <c r="AB33" s="51">
        <f t="shared" si="5"/>
        <v>13.5</v>
      </c>
      <c r="AC33" s="51">
        <f t="shared" si="5"/>
        <v>114</v>
      </c>
      <c r="AD33" s="69">
        <f>SUM(C33:AC33)</f>
        <v>16706.1351</v>
      </c>
    </row>
    <row r="34" ht="15.6" spans="1:30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>
        <f>AD33/AD2</f>
        <v>126.561629545455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42">
    <mergeCell ref="A1:AD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8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7"/>
  <sheetViews>
    <sheetView workbookViewId="0">
      <pane ySplit="7" topLeftCell="A23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4" width="7.22222222222222" customWidth="1"/>
    <col min="5" max="5" width="6.22222222222222" customWidth="1"/>
    <col min="6" max="6" width="6.11111111111111" customWidth="1"/>
    <col min="7" max="7" width="7.33333333333333" style="70" customWidth="1"/>
    <col min="8" max="8" width="6.66666666666667" customWidth="1"/>
    <col min="9" max="9" width="6.11111111111111" customWidth="1"/>
    <col min="10" max="10" width="7.33333333333333" customWidth="1"/>
    <col min="11" max="11" width="6.33333333333333" customWidth="1"/>
    <col min="12" max="12" width="6.22222222222222" customWidth="1"/>
    <col min="13" max="13" width="6.44444444444444" customWidth="1"/>
    <col min="14" max="14" width="6.77777777777778" customWidth="1"/>
    <col min="15" max="15" width="7" customWidth="1"/>
    <col min="16" max="16" width="5.55555555555556" customWidth="1"/>
    <col min="17" max="17" width="6.44444444444444" customWidth="1"/>
    <col min="18" max="18" width="6" customWidth="1"/>
    <col min="19" max="19" width="6.44444444444444" customWidth="1"/>
    <col min="20" max="20" width="7.55555555555556" customWidth="1"/>
    <col min="21" max="21" width="6.33333333333333" customWidth="1"/>
    <col min="22" max="22" width="7.55555555555556" customWidth="1"/>
    <col min="23" max="23" width="6.11111111111111" customWidth="1"/>
    <col min="24" max="24" width="5" customWidth="1"/>
    <col min="25" max="25" width="8.66666666666667" customWidth="1"/>
  </cols>
  <sheetData>
    <row r="1" s="1" customFormat="1" ht="43" customHeight="1" spans="1:1">
      <c r="A1" s="1" t="s">
        <v>0</v>
      </c>
    </row>
    <row r="2" customHeight="1" spans="1:25">
      <c r="A2" s="71"/>
      <c r="B2" s="72" t="s">
        <v>93</v>
      </c>
      <c r="C2" s="4" t="s">
        <v>2</v>
      </c>
      <c r="D2" s="4" t="s">
        <v>3</v>
      </c>
      <c r="E2" s="4" t="s">
        <v>4</v>
      </c>
      <c r="F2" s="4" t="s">
        <v>70</v>
      </c>
      <c r="G2" s="73" t="s">
        <v>7</v>
      </c>
      <c r="H2" s="4" t="s">
        <v>8</v>
      </c>
      <c r="I2" s="4" t="s">
        <v>9</v>
      </c>
      <c r="J2" s="4" t="s">
        <v>94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95</v>
      </c>
      <c r="P2" s="4" t="s">
        <v>71</v>
      </c>
      <c r="Q2" s="4" t="s">
        <v>21</v>
      </c>
      <c r="R2" s="4" t="s">
        <v>5</v>
      </c>
      <c r="S2" s="4" t="s">
        <v>52</v>
      </c>
      <c r="T2" s="4" t="s">
        <v>17</v>
      </c>
      <c r="U2" s="4" t="s">
        <v>50</v>
      </c>
      <c r="V2" s="4" t="s">
        <v>96</v>
      </c>
      <c r="W2" s="4" t="s">
        <v>97</v>
      </c>
      <c r="X2" s="4" t="s">
        <v>86</v>
      </c>
      <c r="Y2" s="89">
        <v>128</v>
      </c>
    </row>
    <row r="3" spans="1:25">
      <c r="A3" s="74"/>
      <c r="B3" s="75"/>
      <c r="C3" s="7"/>
      <c r="D3" s="7"/>
      <c r="E3" s="7"/>
      <c r="F3" s="7"/>
      <c r="G3" s="7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0"/>
    </row>
    <row r="4" spans="1:25">
      <c r="A4" s="74"/>
      <c r="B4" s="75"/>
      <c r="C4" s="7"/>
      <c r="D4" s="7"/>
      <c r="E4" s="7"/>
      <c r="F4" s="7"/>
      <c r="G4" s="7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0"/>
    </row>
    <row r="5" ht="12" customHeight="1" spans="1:25">
      <c r="A5" s="74"/>
      <c r="B5" s="75"/>
      <c r="C5" s="7"/>
      <c r="D5" s="7"/>
      <c r="E5" s="7"/>
      <c r="F5" s="7"/>
      <c r="G5" s="7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0"/>
    </row>
    <row r="6" spans="1:25">
      <c r="A6" s="74"/>
      <c r="B6" s="75"/>
      <c r="C6" s="7"/>
      <c r="D6" s="7"/>
      <c r="E6" s="7"/>
      <c r="F6" s="7"/>
      <c r="G6" s="7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0"/>
    </row>
    <row r="7" ht="28" customHeight="1" spans="1:25">
      <c r="A7" s="77"/>
      <c r="B7" s="78"/>
      <c r="C7" s="10"/>
      <c r="D7" s="10"/>
      <c r="E7" s="10"/>
      <c r="F7" s="10"/>
      <c r="G7" s="7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1"/>
    </row>
    <row r="8" ht="15" customHeight="1" spans="1:25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92" t="s">
        <v>27</v>
      </c>
    </row>
    <row r="9" spans="1:25">
      <c r="A9" s="14" t="s">
        <v>28</v>
      </c>
      <c r="B9" s="15" t="s">
        <v>98</v>
      </c>
      <c r="C9" s="16">
        <v>0.1493</v>
      </c>
      <c r="D9" s="17"/>
      <c r="E9" s="17">
        <v>0.00543</v>
      </c>
      <c r="F9" s="17">
        <v>0.0253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60"/>
      <c r="S9" s="60"/>
      <c r="T9" s="60"/>
      <c r="U9" s="60"/>
      <c r="V9" s="60"/>
      <c r="W9" s="60"/>
      <c r="X9" s="60"/>
      <c r="Y9" s="61" t="s">
        <v>99</v>
      </c>
    </row>
    <row r="10" spans="1:25">
      <c r="A10" s="19"/>
      <c r="B10" s="20" t="s">
        <v>59</v>
      </c>
      <c r="C10" s="21"/>
      <c r="D10" s="22"/>
      <c r="E10" s="22">
        <v>0.007333</v>
      </c>
      <c r="F10" s="22"/>
      <c r="G10" s="23">
        <v>0.0006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62"/>
      <c r="S10" s="62"/>
      <c r="T10" s="62"/>
      <c r="U10" s="62"/>
      <c r="V10" s="62"/>
      <c r="W10" s="62"/>
      <c r="X10" s="62"/>
      <c r="Y10" s="63"/>
    </row>
    <row r="11" spans="1:25">
      <c r="A11" s="19"/>
      <c r="B11" s="24" t="s">
        <v>32</v>
      </c>
      <c r="C11" s="21"/>
      <c r="D11" s="22">
        <v>0.01044</v>
      </c>
      <c r="E11" s="22"/>
      <c r="F11" s="22"/>
      <c r="G11" s="23"/>
      <c r="H11" s="22">
        <v>0.0314</v>
      </c>
      <c r="I11" s="22"/>
      <c r="J11" s="22"/>
      <c r="K11" s="22"/>
      <c r="L11" s="22"/>
      <c r="M11" s="22"/>
      <c r="N11" s="22"/>
      <c r="O11" s="22"/>
      <c r="P11" s="22"/>
      <c r="Q11" s="22"/>
      <c r="R11" s="62"/>
      <c r="S11" s="62"/>
      <c r="T11" s="62"/>
      <c r="U11" s="62"/>
      <c r="V11" s="62"/>
      <c r="W11" s="62"/>
      <c r="X11" s="62"/>
      <c r="Y11" s="63"/>
    </row>
    <row r="12" spans="1:25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62"/>
      <c r="S12" s="62"/>
      <c r="T12" s="62"/>
      <c r="U12" s="62"/>
      <c r="V12" s="62"/>
      <c r="W12" s="62"/>
      <c r="X12" s="62"/>
      <c r="Y12" s="63"/>
    </row>
    <row r="13" ht="13.95" spans="1:25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64"/>
      <c r="S13" s="64"/>
      <c r="T13" s="64"/>
      <c r="U13" s="64"/>
      <c r="V13" s="64"/>
      <c r="W13" s="64"/>
      <c r="X13" s="64"/>
      <c r="Y13" s="63"/>
    </row>
    <row r="14" spans="1:25">
      <c r="A14" s="14" t="s">
        <v>33</v>
      </c>
      <c r="B14" s="15" t="s">
        <v>94</v>
      </c>
      <c r="C14" s="16"/>
      <c r="D14" s="17"/>
      <c r="E14" s="17"/>
      <c r="F14" s="17"/>
      <c r="G14" s="18"/>
      <c r="H14" s="17"/>
      <c r="I14" s="17"/>
      <c r="J14" s="17">
        <v>0.15077</v>
      </c>
      <c r="K14" s="17"/>
      <c r="L14" s="17"/>
      <c r="M14" s="17"/>
      <c r="N14" s="17"/>
      <c r="O14" s="17"/>
      <c r="P14" s="17"/>
      <c r="Q14" s="17"/>
      <c r="R14" s="60"/>
      <c r="S14" s="60"/>
      <c r="T14" s="60"/>
      <c r="U14" s="60"/>
      <c r="V14" s="60"/>
      <c r="W14" s="60"/>
      <c r="X14" s="60"/>
      <c r="Y14" s="63"/>
    </row>
    <row r="15" spans="1:25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62"/>
      <c r="S15" s="62"/>
      <c r="T15" s="62"/>
      <c r="U15" s="62"/>
      <c r="V15" s="62"/>
      <c r="W15" s="62"/>
      <c r="X15" s="62"/>
      <c r="Y15" s="63"/>
    </row>
    <row r="16" spans="1:25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2"/>
      <c r="S16" s="62"/>
      <c r="T16" s="62"/>
      <c r="U16" s="62"/>
      <c r="V16" s="62"/>
      <c r="W16" s="62"/>
      <c r="X16" s="62"/>
      <c r="Y16" s="63"/>
    </row>
    <row r="17" ht="13.95" spans="1:25">
      <c r="A17" s="30"/>
      <c r="B17" s="26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65"/>
      <c r="S17" s="65"/>
      <c r="T17" s="65"/>
      <c r="U17" s="65"/>
      <c r="V17" s="65"/>
      <c r="W17" s="65"/>
      <c r="X17" s="65"/>
      <c r="Y17" s="63"/>
    </row>
    <row r="18" ht="18" customHeight="1" spans="1:25">
      <c r="A18" s="35" t="s">
        <v>34</v>
      </c>
      <c r="B18" s="36" t="s">
        <v>100</v>
      </c>
      <c r="C18" s="16"/>
      <c r="D18" s="17"/>
      <c r="E18" s="17"/>
      <c r="F18" s="17"/>
      <c r="G18" s="18"/>
      <c r="H18" s="17"/>
      <c r="I18" s="17"/>
      <c r="J18" s="17"/>
      <c r="K18" s="17">
        <v>0.0774</v>
      </c>
      <c r="L18" s="17">
        <v>0.0104</v>
      </c>
      <c r="M18" s="17">
        <v>0.0104</v>
      </c>
      <c r="N18" s="17">
        <v>0.002322</v>
      </c>
      <c r="O18" s="17">
        <v>0.078</v>
      </c>
      <c r="P18" s="17"/>
      <c r="Q18" s="17"/>
      <c r="R18" s="60">
        <v>0.005</v>
      </c>
      <c r="S18" s="60"/>
      <c r="T18" s="60"/>
      <c r="U18" s="60"/>
      <c r="V18" s="60"/>
      <c r="W18" s="60"/>
      <c r="X18" s="60"/>
      <c r="Y18" s="63"/>
    </row>
    <row r="19" ht="15" customHeight="1" spans="1:25">
      <c r="A19" s="37"/>
      <c r="B19" s="38" t="s">
        <v>61</v>
      </c>
      <c r="C19" s="21"/>
      <c r="D19" s="22"/>
      <c r="E19" s="22"/>
      <c r="F19" s="22"/>
      <c r="G19" s="23"/>
      <c r="H19" s="22"/>
      <c r="I19" s="22"/>
      <c r="J19" s="22"/>
      <c r="K19" s="22"/>
      <c r="L19" s="22">
        <v>0.01</v>
      </c>
      <c r="M19" s="22">
        <v>0.0104</v>
      </c>
      <c r="N19" s="22">
        <v>0.0033</v>
      </c>
      <c r="O19" s="22">
        <v>0.0754</v>
      </c>
      <c r="P19" s="22">
        <v>0.0031</v>
      </c>
      <c r="Q19" s="22"/>
      <c r="R19" s="62"/>
      <c r="S19" s="62"/>
      <c r="T19" s="62">
        <v>0.0044</v>
      </c>
      <c r="U19" s="62"/>
      <c r="V19" s="62"/>
      <c r="W19" s="62"/>
      <c r="X19" s="62"/>
      <c r="Y19" s="63"/>
    </row>
    <row r="20" spans="1:25">
      <c r="A20" s="37"/>
      <c r="B20" s="94" t="s">
        <v>101</v>
      </c>
      <c r="C20" s="21"/>
      <c r="D20" s="22">
        <v>0.0073</v>
      </c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>
        <v>0.044</v>
      </c>
      <c r="R20" s="62"/>
      <c r="S20" s="62"/>
      <c r="T20" s="62"/>
      <c r="U20" s="62"/>
      <c r="V20" s="62"/>
      <c r="W20" s="62"/>
      <c r="X20" s="62"/>
      <c r="Y20" s="63"/>
    </row>
    <row r="21" ht="15" customHeight="1" spans="1:25">
      <c r="A21" s="37"/>
      <c r="B21" s="38" t="s">
        <v>63</v>
      </c>
      <c r="C21" s="21"/>
      <c r="D21" s="22"/>
      <c r="E21" s="22">
        <v>0.0083</v>
      </c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62"/>
      <c r="S21" s="62">
        <v>0.018</v>
      </c>
      <c r="T21" s="62"/>
      <c r="U21" s="62"/>
      <c r="V21" s="62"/>
      <c r="W21" s="62"/>
      <c r="X21" s="62"/>
      <c r="Y21" s="63"/>
    </row>
    <row r="22" spans="1:25">
      <c r="A22" s="37"/>
      <c r="B22" s="24" t="s">
        <v>39</v>
      </c>
      <c r="C22" s="21"/>
      <c r="D22" s="22"/>
      <c r="E22" s="22"/>
      <c r="F22" s="22"/>
      <c r="G22" s="23"/>
      <c r="H22" s="22"/>
      <c r="I22" s="22">
        <v>0.0504</v>
      </c>
      <c r="J22" s="22"/>
      <c r="K22" s="22"/>
      <c r="L22" s="22"/>
      <c r="M22" s="22"/>
      <c r="N22" s="22"/>
      <c r="O22" s="22"/>
      <c r="P22" s="22"/>
      <c r="Q22" s="22"/>
      <c r="R22" s="62"/>
      <c r="S22" s="62"/>
      <c r="T22" s="62"/>
      <c r="U22" s="62"/>
      <c r="V22" s="62"/>
      <c r="W22" s="62"/>
      <c r="X22" s="62"/>
      <c r="Y22" s="63"/>
    </row>
    <row r="23" ht="13.95" spans="1:25">
      <c r="A23" s="39"/>
      <c r="B23" s="40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64"/>
      <c r="S23" s="64"/>
      <c r="T23" s="64"/>
      <c r="U23" s="64"/>
      <c r="V23" s="64"/>
      <c r="W23" s="64"/>
      <c r="X23" s="64"/>
      <c r="Y23" s="63"/>
    </row>
    <row r="24" spans="1:25">
      <c r="A24" s="35" t="s">
        <v>40</v>
      </c>
      <c r="B24" s="15" t="s">
        <v>102</v>
      </c>
      <c r="C24" s="16">
        <v>0.0148</v>
      </c>
      <c r="D24" s="17">
        <v>0.0022</v>
      </c>
      <c r="E24" s="17">
        <v>0.0103</v>
      </c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0"/>
      <c r="S24" s="60"/>
      <c r="T24" s="60"/>
      <c r="U24" s="60">
        <v>0.0054</v>
      </c>
      <c r="V24" s="60">
        <v>0.0734</v>
      </c>
      <c r="W24" s="60">
        <v>7</v>
      </c>
      <c r="X24" s="60">
        <v>9</v>
      </c>
      <c r="Y24" s="63"/>
    </row>
    <row r="25" spans="1:25">
      <c r="A25" s="37"/>
      <c r="B25" s="20" t="s">
        <v>103</v>
      </c>
      <c r="C25" s="21"/>
      <c r="D25" s="22"/>
      <c r="E25" s="22">
        <v>0.0041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2"/>
      <c r="S25" s="62"/>
      <c r="T25" s="62">
        <v>0.0267</v>
      </c>
      <c r="U25" s="62"/>
      <c r="V25" s="62"/>
      <c r="W25" s="62"/>
      <c r="X25" s="62"/>
      <c r="Y25" s="63"/>
    </row>
    <row r="26" spans="1:25">
      <c r="A26" s="37"/>
      <c r="B26" s="20" t="s">
        <v>59</v>
      </c>
      <c r="C26" s="21"/>
      <c r="D26" s="22"/>
      <c r="E26" s="22">
        <v>0.008</v>
      </c>
      <c r="F26" s="22"/>
      <c r="G26" s="23">
        <v>0.0006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2"/>
      <c r="S26" s="62"/>
      <c r="T26" s="62"/>
      <c r="U26" s="62"/>
      <c r="V26" s="62"/>
      <c r="W26" s="62"/>
      <c r="X26" s="62"/>
      <c r="Y26" s="63"/>
    </row>
    <row r="27" ht="13.95" spans="1:25">
      <c r="A27" s="37"/>
      <c r="B27" s="20"/>
      <c r="C27" s="21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62"/>
      <c r="S27" s="62"/>
      <c r="T27" s="62"/>
      <c r="U27" s="62"/>
      <c r="V27" s="62"/>
      <c r="W27" s="62"/>
      <c r="X27" s="62"/>
      <c r="Y27" s="66"/>
    </row>
    <row r="28" ht="13.95" spans="1:25">
      <c r="A28" s="39"/>
      <c r="B28" s="26"/>
      <c r="C28" s="27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64"/>
      <c r="S28" s="64"/>
      <c r="T28" s="64"/>
      <c r="U28" s="64"/>
      <c r="V28" s="64"/>
      <c r="W28" s="64"/>
      <c r="X28" s="64"/>
      <c r="Y28" s="93"/>
    </row>
    <row r="29" ht="15.6" spans="1:25">
      <c r="A29" s="42" t="s">
        <v>42</v>
      </c>
      <c r="B29" s="43"/>
      <c r="C29" s="16">
        <f t="shared" ref="C29:W29" si="0">SUM(C9:C28)</f>
        <v>0.1641</v>
      </c>
      <c r="D29" s="17">
        <f t="shared" si="0"/>
        <v>0.01994</v>
      </c>
      <c r="E29" s="17">
        <f t="shared" si="0"/>
        <v>0.043463</v>
      </c>
      <c r="F29" s="17">
        <f t="shared" si="0"/>
        <v>0.0253</v>
      </c>
      <c r="G29" s="17">
        <f t="shared" si="0"/>
        <v>0.0012</v>
      </c>
      <c r="H29" s="17">
        <f t="shared" si="0"/>
        <v>0.0314</v>
      </c>
      <c r="I29" s="17">
        <f t="shared" si="0"/>
        <v>0.0504</v>
      </c>
      <c r="J29" s="17">
        <f t="shared" si="0"/>
        <v>0.15077</v>
      </c>
      <c r="K29" s="17">
        <f t="shared" si="0"/>
        <v>0.0774</v>
      </c>
      <c r="L29" s="17">
        <f t="shared" si="0"/>
        <v>0.0204</v>
      </c>
      <c r="M29" s="17">
        <f t="shared" si="0"/>
        <v>0.0208</v>
      </c>
      <c r="N29" s="17">
        <f t="shared" si="0"/>
        <v>0.005622</v>
      </c>
      <c r="O29" s="17">
        <f t="shared" si="0"/>
        <v>0.1534</v>
      </c>
      <c r="P29" s="17">
        <f t="shared" si="0"/>
        <v>0.0031</v>
      </c>
      <c r="Q29" s="17">
        <f t="shared" si="0"/>
        <v>0.044</v>
      </c>
      <c r="R29" s="17">
        <f t="shared" si="0"/>
        <v>0.005</v>
      </c>
      <c r="S29" s="17">
        <f t="shared" si="0"/>
        <v>0.018</v>
      </c>
      <c r="T29" s="17">
        <f t="shared" si="0"/>
        <v>0.0311</v>
      </c>
      <c r="U29" s="17">
        <f t="shared" si="0"/>
        <v>0.0054</v>
      </c>
      <c r="V29" s="86">
        <f t="shared" si="0"/>
        <v>0.0734</v>
      </c>
      <c r="W29" s="87">
        <v>7</v>
      </c>
      <c r="X29" s="87">
        <v>9</v>
      </c>
      <c r="Y29" s="15"/>
    </row>
    <row r="30" ht="15.6" hidden="1" spans="1:25">
      <c r="A30" s="44" t="s">
        <v>43</v>
      </c>
      <c r="B30" s="45"/>
      <c r="C30" s="83">
        <f>128*C29</f>
        <v>21.0048</v>
      </c>
      <c r="D30" s="83">
        <f t="shared" ref="D30:X30" si="1">128*D29</f>
        <v>2.55232</v>
      </c>
      <c r="E30" s="83">
        <f t="shared" si="1"/>
        <v>5.563264</v>
      </c>
      <c r="F30" s="83">
        <f t="shared" si="1"/>
        <v>3.2384</v>
      </c>
      <c r="G30" s="83">
        <f t="shared" si="1"/>
        <v>0.1536</v>
      </c>
      <c r="H30" s="83">
        <f t="shared" si="1"/>
        <v>4.0192</v>
      </c>
      <c r="I30" s="83">
        <f t="shared" si="1"/>
        <v>6.4512</v>
      </c>
      <c r="J30" s="83">
        <f t="shared" si="1"/>
        <v>19.29856</v>
      </c>
      <c r="K30" s="83">
        <f t="shared" si="1"/>
        <v>9.9072</v>
      </c>
      <c r="L30" s="83">
        <f t="shared" si="1"/>
        <v>2.6112</v>
      </c>
      <c r="M30" s="83">
        <f t="shared" si="1"/>
        <v>2.6624</v>
      </c>
      <c r="N30" s="83">
        <f t="shared" si="1"/>
        <v>0.719616</v>
      </c>
      <c r="O30" s="83">
        <f t="shared" si="1"/>
        <v>19.6352</v>
      </c>
      <c r="P30" s="83">
        <f t="shared" si="1"/>
        <v>0.3968</v>
      </c>
      <c r="Q30" s="83">
        <f t="shared" si="1"/>
        <v>5.632</v>
      </c>
      <c r="R30" s="83">
        <f t="shared" si="1"/>
        <v>0.64</v>
      </c>
      <c r="S30" s="83">
        <f t="shared" si="1"/>
        <v>2.304</v>
      </c>
      <c r="T30" s="83">
        <f t="shared" si="1"/>
        <v>3.9808</v>
      </c>
      <c r="U30" s="83">
        <f t="shared" si="1"/>
        <v>0.6912</v>
      </c>
      <c r="V30" s="83">
        <f t="shared" si="1"/>
        <v>9.3952</v>
      </c>
      <c r="W30" s="83">
        <v>7</v>
      </c>
      <c r="X30" s="83">
        <v>9</v>
      </c>
      <c r="Y30" s="20"/>
    </row>
    <row r="31" ht="15.6" spans="1:25">
      <c r="A31" s="44" t="s">
        <v>43</v>
      </c>
      <c r="B31" s="45"/>
      <c r="C31" s="46">
        <f>ROUND(C30,2)</f>
        <v>21</v>
      </c>
      <c r="D31" s="46">
        <f t="shared" ref="D31:X31" si="2">ROUND(D30,2)</f>
        <v>2.55</v>
      </c>
      <c r="E31" s="46">
        <f t="shared" si="2"/>
        <v>5.56</v>
      </c>
      <c r="F31" s="46">
        <f t="shared" si="2"/>
        <v>3.24</v>
      </c>
      <c r="G31" s="46">
        <f t="shared" si="2"/>
        <v>0.15</v>
      </c>
      <c r="H31" s="46">
        <f t="shared" si="2"/>
        <v>4.02</v>
      </c>
      <c r="I31" s="46">
        <f t="shared" si="2"/>
        <v>6.45</v>
      </c>
      <c r="J31" s="46">
        <f t="shared" si="2"/>
        <v>19.3</v>
      </c>
      <c r="K31" s="46">
        <f t="shared" si="2"/>
        <v>9.91</v>
      </c>
      <c r="L31" s="46">
        <f t="shared" si="2"/>
        <v>2.61</v>
      </c>
      <c r="M31" s="46">
        <f t="shared" si="2"/>
        <v>2.66</v>
      </c>
      <c r="N31" s="46">
        <f t="shared" si="2"/>
        <v>0.72</v>
      </c>
      <c r="O31" s="46">
        <f t="shared" si="2"/>
        <v>19.64</v>
      </c>
      <c r="P31" s="46">
        <f t="shared" si="2"/>
        <v>0.4</v>
      </c>
      <c r="Q31" s="46">
        <f t="shared" si="2"/>
        <v>5.63</v>
      </c>
      <c r="R31" s="46">
        <f t="shared" si="2"/>
        <v>0.64</v>
      </c>
      <c r="S31" s="46">
        <f t="shared" si="2"/>
        <v>2.3</v>
      </c>
      <c r="T31" s="46">
        <f t="shared" si="2"/>
        <v>3.98</v>
      </c>
      <c r="U31" s="46">
        <f t="shared" si="2"/>
        <v>0.69</v>
      </c>
      <c r="V31" s="46">
        <f t="shared" si="2"/>
        <v>9.4</v>
      </c>
      <c r="W31" s="46">
        <f t="shared" si="2"/>
        <v>7</v>
      </c>
      <c r="X31" s="46">
        <f t="shared" si="2"/>
        <v>9</v>
      </c>
      <c r="Y31" s="20"/>
    </row>
    <row r="32" ht="15.6" spans="1:25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105</v>
      </c>
      <c r="G32" s="47">
        <v>1800</v>
      </c>
      <c r="H32" s="47">
        <v>62.37</v>
      </c>
      <c r="I32" s="47">
        <v>39.5</v>
      </c>
      <c r="J32" s="48">
        <v>100</v>
      </c>
      <c r="K32" s="48">
        <v>28</v>
      </c>
      <c r="L32" s="48">
        <v>52</v>
      </c>
      <c r="M32" s="55">
        <v>82</v>
      </c>
      <c r="N32" s="55">
        <v>200</v>
      </c>
      <c r="O32" s="48">
        <v>253</v>
      </c>
      <c r="P32" s="55">
        <v>85</v>
      </c>
      <c r="Q32" s="55">
        <v>133</v>
      </c>
      <c r="R32" s="55">
        <v>60</v>
      </c>
      <c r="S32" s="55">
        <v>250</v>
      </c>
      <c r="T32" s="55">
        <v>368.42</v>
      </c>
      <c r="U32" s="55">
        <v>160</v>
      </c>
      <c r="V32" s="55">
        <v>319.2</v>
      </c>
      <c r="W32" s="55">
        <v>6</v>
      </c>
      <c r="X32" s="55">
        <v>2.7</v>
      </c>
      <c r="Y32" s="68"/>
    </row>
    <row r="33" ht="16.35" spans="1:25">
      <c r="A33" s="49" t="s">
        <v>45</v>
      </c>
      <c r="B33" s="50"/>
      <c r="C33" s="51">
        <f t="shared" ref="C33:Z33" si="3">C31*C32</f>
        <v>1659</v>
      </c>
      <c r="D33" s="51">
        <f t="shared" si="3"/>
        <v>2040</v>
      </c>
      <c r="E33" s="51">
        <f t="shared" si="3"/>
        <v>444.8</v>
      </c>
      <c r="F33" s="51">
        <f t="shared" si="3"/>
        <v>340.2</v>
      </c>
      <c r="G33" s="51">
        <f t="shared" si="3"/>
        <v>270</v>
      </c>
      <c r="H33" s="51">
        <f t="shared" si="3"/>
        <v>250.7274</v>
      </c>
      <c r="I33" s="51">
        <f t="shared" si="3"/>
        <v>254.775</v>
      </c>
      <c r="J33" s="51">
        <f t="shared" si="3"/>
        <v>1930</v>
      </c>
      <c r="K33" s="51">
        <f t="shared" si="3"/>
        <v>277.48</v>
      </c>
      <c r="L33" s="51">
        <f t="shared" si="3"/>
        <v>135.72</v>
      </c>
      <c r="M33" s="51">
        <f t="shared" si="3"/>
        <v>218.12</v>
      </c>
      <c r="N33" s="51">
        <f t="shared" si="3"/>
        <v>144</v>
      </c>
      <c r="O33" s="51">
        <f t="shared" si="3"/>
        <v>4968.92</v>
      </c>
      <c r="P33" s="51">
        <f t="shared" si="3"/>
        <v>34</v>
      </c>
      <c r="Q33" s="51">
        <f t="shared" si="3"/>
        <v>748.79</v>
      </c>
      <c r="R33" s="51">
        <f t="shared" si="3"/>
        <v>38.4</v>
      </c>
      <c r="S33" s="51">
        <f t="shared" si="3"/>
        <v>575</v>
      </c>
      <c r="T33" s="51">
        <f t="shared" si="3"/>
        <v>1466.3116</v>
      </c>
      <c r="U33" s="51">
        <f t="shared" si="3"/>
        <v>110.4</v>
      </c>
      <c r="V33" s="51">
        <f t="shared" si="3"/>
        <v>3000.48</v>
      </c>
      <c r="W33" s="51">
        <f t="shared" si="3"/>
        <v>42</v>
      </c>
      <c r="X33" s="51">
        <f t="shared" si="3"/>
        <v>24.3</v>
      </c>
      <c r="Y33" s="69">
        <f>SUM(C33:X33)</f>
        <v>18973.424</v>
      </c>
    </row>
    <row r="34" ht="15.6" spans="1:25">
      <c r="A34" s="52"/>
      <c r="B34" s="52"/>
      <c r="C34" s="84"/>
      <c r="D34" s="84"/>
      <c r="E34" s="84"/>
      <c r="F34" s="84"/>
      <c r="G34" s="85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53">
        <f>Y33/Y2</f>
        <v>148.229875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6"/>
  <sheetViews>
    <sheetView workbookViewId="0">
      <pane ySplit="7" topLeftCell="A11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22222222222222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6" customWidth="1"/>
    <col min="13" max="13" width="5.77777777777778" customWidth="1"/>
    <col min="14" max="14" width="6.66666666666667" customWidth="1"/>
    <col min="15" max="15" width="6.55555555555556" customWidth="1"/>
    <col min="16" max="16" width="7" customWidth="1"/>
    <col min="17" max="17" width="6.55555555555556" customWidth="1"/>
    <col min="18" max="18" width="6.44444444444444" customWidth="1"/>
    <col min="19" max="19" width="7.22222222222222" customWidth="1"/>
    <col min="20" max="20" width="7" customWidth="1"/>
    <col min="21" max="21" width="6.22222222222222" customWidth="1"/>
    <col min="22" max="22" width="7.33333333333333" customWidth="1"/>
    <col min="23" max="23" width="5.66666666666667" customWidth="1"/>
    <col min="24" max="24" width="6.33333333333333" customWidth="1"/>
    <col min="25" max="25" width="6" customWidth="1"/>
    <col min="26" max="26" width="6.33333333333333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2"/>
      <c r="B2" s="3" t="s">
        <v>104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105</v>
      </c>
      <c r="H2" s="4" t="s">
        <v>7</v>
      </c>
      <c r="I2" s="4" t="s">
        <v>8</v>
      </c>
      <c r="J2" s="4" t="s">
        <v>9</v>
      </c>
      <c r="K2" s="4" t="s">
        <v>106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16</v>
      </c>
      <c r="Q2" s="4" t="s">
        <v>17</v>
      </c>
      <c r="R2" s="4" t="s">
        <v>15</v>
      </c>
      <c r="S2" s="4" t="s">
        <v>18</v>
      </c>
      <c r="T2" s="4" t="s">
        <v>20</v>
      </c>
      <c r="U2" s="4" t="s">
        <v>71</v>
      </c>
      <c r="V2" s="4" t="s">
        <v>107</v>
      </c>
      <c r="W2" s="4" t="s">
        <v>24</v>
      </c>
      <c r="X2" s="4" t="s">
        <v>25</v>
      </c>
      <c r="Y2" s="4" t="s">
        <v>72</v>
      </c>
      <c r="Z2" s="4" t="s">
        <v>22</v>
      </c>
      <c r="AA2" s="56">
        <v>125</v>
      </c>
    </row>
    <row r="3" spans="1:27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7"/>
    </row>
    <row r="4" spans="1:27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7"/>
    </row>
    <row r="5" ht="12" customHeight="1" spans="1:27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7"/>
    </row>
    <row r="6" spans="1:27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7"/>
    </row>
    <row r="7" ht="28" customHeight="1" spans="1:27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58"/>
    </row>
    <row r="8" ht="16" customHeight="1" spans="1:27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59" t="s">
        <v>27</v>
      </c>
    </row>
    <row r="9" spans="1:27">
      <c r="A9" s="14" t="s">
        <v>28</v>
      </c>
      <c r="B9" s="15" t="s">
        <v>108</v>
      </c>
      <c r="C9" s="16">
        <v>0.148</v>
      </c>
      <c r="D9" s="17"/>
      <c r="E9" s="17">
        <v>0.006</v>
      </c>
      <c r="F9" s="17"/>
      <c r="G9" s="17">
        <v>0.0203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0"/>
      <c r="Y9" s="60"/>
      <c r="Z9" s="60"/>
      <c r="AA9" s="61" t="s">
        <v>109</v>
      </c>
    </row>
    <row r="10" spans="1:27">
      <c r="A10" s="19"/>
      <c r="B10" s="20" t="s">
        <v>31</v>
      </c>
      <c r="C10" s="21"/>
      <c r="D10" s="22"/>
      <c r="E10" s="22">
        <v>0.0074</v>
      </c>
      <c r="F10" s="22"/>
      <c r="G10" s="22"/>
      <c r="H10" s="23">
        <v>0.00063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2"/>
      <c r="Y10" s="62"/>
      <c r="Z10" s="62"/>
      <c r="AA10" s="63"/>
    </row>
    <row r="11" spans="1:27">
      <c r="A11" s="19"/>
      <c r="B11" s="24" t="s">
        <v>32</v>
      </c>
      <c r="C11" s="21"/>
      <c r="D11" s="22">
        <v>0.01044</v>
      </c>
      <c r="E11" s="22"/>
      <c r="F11" s="22"/>
      <c r="G11" s="22"/>
      <c r="H11" s="23"/>
      <c r="I11" s="22">
        <v>0.0314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2"/>
      <c r="Y11" s="62"/>
      <c r="Z11" s="62"/>
      <c r="AA11" s="63"/>
    </row>
    <row r="12" spans="1:27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2"/>
      <c r="X12" s="62"/>
      <c r="Y12" s="62"/>
      <c r="Z12" s="62"/>
      <c r="AA12" s="63"/>
    </row>
    <row r="13" ht="13.95" spans="1:27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64"/>
      <c r="Y13" s="64"/>
      <c r="Z13" s="64"/>
      <c r="AA13" s="63"/>
    </row>
    <row r="14" spans="1:27">
      <c r="A14" s="14" t="s">
        <v>33</v>
      </c>
      <c r="B14" s="15" t="s">
        <v>18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0.0995</v>
      </c>
      <c r="T14" s="60"/>
      <c r="U14" s="60"/>
      <c r="V14" s="60"/>
      <c r="W14" s="60"/>
      <c r="X14" s="60"/>
      <c r="Y14" s="60"/>
      <c r="Z14" s="60"/>
      <c r="AA14" s="63"/>
    </row>
    <row r="15" spans="1:27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2"/>
      <c r="Y15" s="62"/>
      <c r="Z15" s="62"/>
      <c r="AA15" s="63"/>
    </row>
    <row r="16" spans="1:27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2"/>
      <c r="X16" s="62"/>
      <c r="Y16" s="62"/>
      <c r="Z16" s="62"/>
      <c r="AA16" s="63"/>
    </row>
    <row r="17" ht="13.95" spans="1:27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65"/>
      <c r="Y17" s="65"/>
      <c r="Z17" s="65"/>
      <c r="AA17" s="63"/>
    </row>
    <row r="18" spans="1:27">
      <c r="A18" s="35" t="s">
        <v>34</v>
      </c>
      <c r="B18" s="36" t="s">
        <v>110</v>
      </c>
      <c r="C18" s="16"/>
      <c r="D18" s="17"/>
      <c r="E18" s="17"/>
      <c r="F18" s="17">
        <v>0.005</v>
      </c>
      <c r="G18" s="17"/>
      <c r="H18" s="18"/>
      <c r="I18" s="17"/>
      <c r="J18" s="17"/>
      <c r="K18" s="17"/>
      <c r="L18" s="17">
        <v>0.0834</v>
      </c>
      <c r="M18" s="17">
        <v>0.0103</v>
      </c>
      <c r="N18" s="17">
        <v>0.01144</v>
      </c>
      <c r="O18" s="17">
        <v>0.00234</v>
      </c>
      <c r="P18" s="17">
        <v>0.0771</v>
      </c>
      <c r="Q18" s="17">
        <v>0.0062</v>
      </c>
      <c r="R18" s="17"/>
      <c r="S18" s="17"/>
      <c r="T18" s="60"/>
      <c r="U18" s="60"/>
      <c r="V18" s="60"/>
      <c r="W18" s="60"/>
      <c r="X18" s="60"/>
      <c r="Y18" s="60"/>
      <c r="Z18" s="60"/>
      <c r="AA18" s="63"/>
    </row>
    <row r="19" spans="1:27">
      <c r="A19" s="37"/>
      <c r="B19" s="38" t="s">
        <v>111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/>
      <c r="N19" s="22">
        <v>0.02</v>
      </c>
      <c r="O19" s="22">
        <v>0.0062</v>
      </c>
      <c r="P19" s="22"/>
      <c r="Q19" s="22"/>
      <c r="R19" s="22">
        <v>0.2074</v>
      </c>
      <c r="S19" s="22"/>
      <c r="T19" s="62">
        <v>0.07844</v>
      </c>
      <c r="U19" s="62"/>
      <c r="V19" s="62"/>
      <c r="W19" s="62"/>
      <c r="X19" s="62"/>
      <c r="Y19" s="62"/>
      <c r="Z19" s="62"/>
      <c r="AA19" s="63"/>
    </row>
    <row r="20" spans="1:27">
      <c r="A20" s="37"/>
      <c r="B20" s="94" t="s">
        <v>38</v>
      </c>
      <c r="C20" s="21"/>
      <c r="D20" s="22"/>
      <c r="E20" s="22">
        <v>0.00844</v>
      </c>
      <c r="F20" s="22"/>
      <c r="G20" s="22"/>
      <c r="H20" s="23"/>
      <c r="I20" s="22"/>
      <c r="J20" s="22"/>
      <c r="K20" s="22">
        <v>0.0133</v>
      </c>
      <c r="L20" s="22"/>
      <c r="M20" s="22"/>
      <c r="N20" s="22"/>
      <c r="O20" s="22"/>
      <c r="P20" s="22"/>
      <c r="Q20" s="22"/>
      <c r="R20" s="22"/>
      <c r="S20" s="22">
        <v>0.025</v>
      </c>
      <c r="T20" s="62"/>
      <c r="U20" s="62"/>
      <c r="V20" s="62"/>
      <c r="W20" s="62"/>
      <c r="X20" s="62"/>
      <c r="Y20" s="62"/>
      <c r="Z20" s="62"/>
      <c r="AA20" s="63"/>
    </row>
    <row r="21" spans="1:27">
      <c r="A21" s="37"/>
      <c r="B21" s="24" t="s">
        <v>39</v>
      </c>
      <c r="C21" s="21"/>
      <c r="D21" s="22"/>
      <c r="E21" s="22"/>
      <c r="F21" s="22"/>
      <c r="G21" s="22"/>
      <c r="H21" s="23"/>
      <c r="I21" s="22"/>
      <c r="J21" s="22">
        <v>0.0514</v>
      </c>
      <c r="K21" s="22"/>
      <c r="L21" s="22"/>
      <c r="M21" s="22"/>
      <c r="N21" s="22"/>
      <c r="O21" s="22"/>
      <c r="P21" s="22"/>
      <c r="Q21" s="22"/>
      <c r="R21" s="22"/>
      <c r="S21" s="22"/>
      <c r="T21" s="62"/>
      <c r="U21" s="62"/>
      <c r="V21" s="62"/>
      <c r="W21" s="62"/>
      <c r="X21" s="62"/>
      <c r="Y21" s="62"/>
      <c r="Z21" s="62"/>
      <c r="AA21" s="63"/>
    </row>
    <row r="22" ht="13.95" spans="1:27">
      <c r="A22" s="39"/>
      <c r="B22" s="40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64"/>
      <c r="U22" s="64"/>
      <c r="V22" s="64"/>
      <c r="W22" s="64"/>
      <c r="X22" s="64"/>
      <c r="Y22" s="64"/>
      <c r="Z22" s="64"/>
      <c r="AA22" s="63"/>
    </row>
    <row r="23" spans="1:27">
      <c r="A23" s="35" t="s">
        <v>40</v>
      </c>
      <c r="B23" s="15" t="s">
        <v>112</v>
      </c>
      <c r="C23" s="16">
        <v>0.012</v>
      </c>
      <c r="D23" s="17">
        <v>0.0022</v>
      </c>
      <c r="E23" s="17">
        <v>0.0052</v>
      </c>
      <c r="F23" s="17"/>
      <c r="G23" s="17"/>
      <c r="H23" s="18"/>
      <c r="I23" s="17"/>
      <c r="J23" s="17"/>
      <c r="K23" s="17"/>
      <c r="L23" s="17"/>
      <c r="M23" s="17"/>
      <c r="N23" s="17"/>
      <c r="O23" s="17">
        <v>0.002</v>
      </c>
      <c r="P23" s="17"/>
      <c r="Q23" s="17"/>
      <c r="R23" s="17"/>
      <c r="S23" s="17"/>
      <c r="T23" s="60"/>
      <c r="U23" s="60">
        <v>0.0443</v>
      </c>
      <c r="V23" s="60">
        <v>0.0531</v>
      </c>
      <c r="W23" s="60"/>
      <c r="X23" s="60"/>
      <c r="Y23" s="60">
        <v>1.3</v>
      </c>
      <c r="Z23" s="60">
        <v>12</v>
      </c>
      <c r="AA23" s="63"/>
    </row>
    <row r="24" spans="1:27">
      <c r="A24" s="37"/>
      <c r="B24" s="20" t="s">
        <v>31</v>
      </c>
      <c r="C24" s="21"/>
      <c r="D24" s="22"/>
      <c r="E24" s="22">
        <v>0.0074</v>
      </c>
      <c r="F24" s="22"/>
      <c r="G24" s="22"/>
      <c r="H24" s="23">
        <v>0.00061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62"/>
      <c r="U24" s="62"/>
      <c r="V24" s="62"/>
      <c r="W24" s="62"/>
      <c r="X24" s="62"/>
      <c r="Y24" s="62"/>
      <c r="Z24" s="62"/>
      <c r="AA24" s="63"/>
    </row>
    <row r="25" spans="1:27">
      <c r="A25" s="37"/>
      <c r="B25" s="41"/>
      <c r="C25" s="22"/>
      <c r="D25" s="22"/>
      <c r="E25" s="22"/>
      <c r="F25" s="22"/>
      <c r="G25" s="22"/>
      <c r="H25" s="23"/>
      <c r="I25" s="2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65"/>
      <c r="U25" s="65"/>
      <c r="V25" s="65"/>
      <c r="W25" s="65"/>
      <c r="X25" s="65"/>
      <c r="Y25" s="65"/>
      <c r="Z25" s="65"/>
      <c r="AA25" s="63"/>
    </row>
    <row r="26" spans="1:27">
      <c r="A26" s="37"/>
      <c r="B26" s="41"/>
      <c r="C26" s="22"/>
      <c r="D26" s="22"/>
      <c r="E26" s="22"/>
      <c r="F26" s="22"/>
      <c r="G26" s="22"/>
      <c r="H26" s="23"/>
      <c r="I26" s="2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/>
      <c r="V26" s="65"/>
      <c r="W26" s="65"/>
      <c r="X26" s="65"/>
      <c r="Y26" s="65"/>
      <c r="Z26" s="65"/>
      <c r="AA26" s="63"/>
    </row>
    <row r="27" ht="13.95" spans="1:27">
      <c r="A27" s="39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64"/>
      <c r="U27" s="64"/>
      <c r="V27" s="64"/>
      <c r="W27" s="64">
        <v>1</v>
      </c>
      <c r="X27" s="64">
        <v>0.38</v>
      </c>
      <c r="Y27" s="64"/>
      <c r="Z27" s="64"/>
      <c r="AA27" s="66"/>
    </row>
    <row r="28" ht="15.6" spans="1:27">
      <c r="A28" s="42" t="s">
        <v>42</v>
      </c>
      <c r="B28" s="43"/>
      <c r="C28" s="16">
        <f>SUM(C9:C27)</f>
        <v>0.16</v>
      </c>
      <c r="D28" s="17">
        <f>SUM(D9:D27)</f>
        <v>0.01264</v>
      </c>
      <c r="E28" s="17">
        <f>SUM(E9:E27)</f>
        <v>0.03444</v>
      </c>
      <c r="F28" s="17">
        <f>SUM(F9:F27)</f>
        <v>0.005</v>
      </c>
      <c r="G28" s="17">
        <f>SUM(G9:G27)</f>
        <v>0.0203</v>
      </c>
      <c r="H28" s="18">
        <f t="shared" ref="H28:W28" si="0">SUM(H9:H27)</f>
        <v>0.00124</v>
      </c>
      <c r="I28" s="17">
        <f t="shared" si="0"/>
        <v>0.0314</v>
      </c>
      <c r="J28" s="17">
        <f t="shared" si="0"/>
        <v>0.0514</v>
      </c>
      <c r="K28" s="17">
        <f t="shared" si="0"/>
        <v>0.0133</v>
      </c>
      <c r="L28" s="17">
        <f t="shared" si="0"/>
        <v>0.0834</v>
      </c>
      <c r="M28" s="17">
        <f t="shared" si="0"/>
        <v>0.0103</v>
      </c>
      <c r="N28" s="17">
        <f t="shared" si="0"/>
        <v>0.03144</v>
      </c>
      <c r="O28" s="17">
        <f t="shared" si="0"/>
        <v>0.01054</v>
      </c>
      <c r="P28" s="17">
        <f t="shared" si="0"/>
        <v>0.0771</v>
      </c>
      <c r="Q28" s="17">
        <f t="shared" si="0"/>
        <v>0.0062</v>
      </c>
      <c r="R28" s="17">
        <f t="shared" si="0"/>
        <v>0.2074</v>
      </c>
      <c r="S28" s="17">
        <f t="shared" si="0"/>
        <v>0.1245</v>
      </c>
      <c r="T28" s="17">
        <f t="shared" si="0"/>
        <v>0.07844</v>
      </c>
      <c r="U28" s="17">
        <f t="shared" si="0"/>
        <v>0.0443</v>
      </c>
      <c r="V28" s="17">
        <f t="shared" si="0"/>
        <v>0.0531</v>
      </c>
      <c r="W28" s="17">
        <v>1</v>
      </c>
      <c r="X28" s="17">
        <v>0.38</v>
      </c>
      <c r="Y28" s="17">
        <v>1.3</v>
      </c>
      <c r="Z28" s="17">
        <v>12</v>
      </c>
      <c r="AA28" s="15"/>
    </row>
    <row r="29" ht="15.6" hidden="1" spans="1:27">
      <c r="A29" s="44" t="s">
        <v>43</v>
      </c>
      <c r="B29" s="45"/>
      <c r="C29" s="21">
        <f t="shared" ref="C29:O29" si="1">125*C28</f>
        <v>20</v>
      </c>
      <c r="D29" s="21">
        <f t="shared" si="1"/>
        <v>1.58</v>
      </c>
      <c r="E29" s="21">
        <f t="shared" si="1"/>
        <v>4.305</v>
      </c>
      <c r="F29" s="21">
        <f t="shared" si="1"/>
        <v>0.625</v>
      </c>
      <c r="G29" s="21">
        <f t="shared" si="1"/>
        <v>2.5375</v>
      </c>
      <c r="H29" s="21">
        <f t="shared" si="1"/>
        <v>0.155</v>
      </c>
      <c r="I29" s="21">
        <f t="shared" si="1"/>
        <v>3.925</v>
      </c>
      <c r="J29" s="21">
        <f t="shared" si="1"/>
        <v>6.425</v>
      </c>
      <c r="K29" s="21">
        <f t="shared" si="1"/>
        <v>1.6625</v>
      </c>
      <c r="L29" s="21">
        <f t="shared" si="1"/>
        <v>10.425</v>
      </c>
      <c r="M29" s="21">
        <f t="shared" si="1"/>
        <v>1.2875</v>
      </c>
      <c r="N29" s="21">
        <f t="shared" si="1"/>
        <v>3.93</v>
      </c>
      <c r="O29" s="21">
        <f t="shared" si="1"/>
        <v>1.3175</v>
      </c>
      <c r="P29" s="21">
        <f t="shared" ref="P29:X29" si="2">125*P28</f>
        <v>9.6375</v>
      </c>
      <c r="Q29" s="21">
        <f t="shared" si="2"/>
        <v>0.775</v>
      </c>
      <c r="R29" s="21">
        <f t="shared" si="2"/>
        <v>25.925</v>
      </c>
      <c r="S29" s="21">
        <f t="shared" si="2"/>
        <v>15.5625</v>
      </c>
      <c r="T29" s="21">
        <f t="shared" si="2"/>
        <v>9.805</v>
      </c>
      <c r="U29" s="21">
        <f t="shared" si="2"/>
        <v>5.5375</v>
      </c>
      <c r="V29" s="21">
        <f t="shared" si="2"/>
        <v>6.6375</v>
      </c>
      <c r="W29" s="21">
        <v>1</v>
      </c>
      <c r="X29" s="21">
        <v>0.38</v>
      </c>
      <c r="Y29" s="21">
        <v>1.3</v>
      </c>
      <c r="Z29" s="21">
        <v>12</v>
      </c>
      <c r="AA29" s="67"/>
    </row>
    <row r="30" ht="15.6" spans="1:27">
      <c r="A30" s="44" t="s">
        <v>43</v>
      </c>
      <c r="B30" s="45"/>
      <c r="C30" s="46">
        <f>ROUND(C29,2)</f>
        <v>20</v>
      </c>
      <c r="D30" s="48">
        <f>ROUND(D29,2)</f>
        <v>1.58</v>
      </c>
      <c r="E30" s="48">
        <f>ROUND(E29,2)</f>
        <v>4.31</v>
      </c>
      <c r="F30" s="48">
        <f>ROUND(F29,2)</f>
        <v>0.63</v>
      </c>
      <c r="G30" s="48">
        <f>ROUND(G29,2)</f>
        <v>2.54</v>
      </c>
      <c r="H30" s="48">
        <f t="shared" ref="H30:W30" si="3">ROUND(H29,2)</f>
        <v>0.16</v>
      </c>
      <c r="I30" s="48">
        <f t="shared" si="3"/>
        <v>3.93</v>
      </c>
      <c r="J30" s="48">
        <f t="shared" si="3"/>
        <v>6.43</v>
      </c>
      <c r="K30" s="48">
        <f t="shared" si="3"/>
        <v>1.66</v>
      </c>
      <c r="L30" s="48">
        <f t="shared" si="3"/>
        <v>10.43</v>
      </c>
      <c r="M30" s="55">
        <f t="shared" si="3"/>
        <v>1.29</v>
      </c>
      <c r="N30" s="55">
        <f t="shared" si="3"/>
        <v>3.93</v>
      </c>
      <c r="O30" s="55">
        <f t="shared" si="3"/>
        <v>1.32</v>
      </c>
      <c r="P30" s="55">
        <f t="shared" si="3"/>
        <v>9.64</v>
      </c>
      <c r="Q30" s="55">
        <f t="shared" si="3"/>
        <v>0.78</v>
      </c>
      <c r="R30" s="55">
        <f t="shared" si="3"/>
        <v>25.93</v>
      </c>
      <c r="S30" s="55">
        <f t="shared" si="3"/>
        <v>15.56</v>
      </c>
      <c r="T30" s="55">
        <f t="shared" si="3"/>
        <v>9.81</v>
      </c>
      <c r="U30" s="55">
        <f t="shared" si="3"/>
        <v>5.54</v>
      </c>
      <c r="V30" s="55">
        <f t="shared" si="3"/>
        <v>6.64</v>
      </c>
      <c r="W30" s="55">
        <v>1</v>
      </c>
      <c r="X30" s="55">
        <v>0.38</v>
      </c>
      <c r="Y30" s="55">
        <v>1.3</v>
      </c>
      <c r="Z30" s="55">
        <v>12</v>
      </c>
      <c r="AA30" s="67"/>
    </row>
    <row r="31" ht="15.6" spans="1:27">
      <c r="A31" s="44" t="s">
        <v>44</v>
      </c>
      <c r="B31" s="45"/>
      <c r="C31" s="46">
        <v>79</v>
      </c>
      <c r="D31" s="47">
        <v>800</v>
      </c>
      <c r="E31" s="47">
        <v>80</v>
      </c>
      <c r="F31" s="48">
        <v>60</v>
      </c>
      <c r="G31" s="48">
        <v>185</v>
      </c>
      <c r="H31" s="47">
        <v>1800</v>
      </c>
      <c r="I31" s="47">
        <v>62.37</v>
      </c>
      <c r="J31" s="47">
        <v>39.5</v>
      </c>
      <c r="K31" s="48">
        <v>400</v>
      </c>
      <c r="L31" s="48">
        <v>28</v>
      </c>
      <c r="M31" s="48">
        <v>52</v>
      </c>
      <c r="N31" s="55">
        <v>82</v>
      </c>
      <c r="O31" s="55">
        <v>200</v>
      </c>
      <c r="P31" s="55">
        <v>125</v>
      </c>
      <c r="Q31" s="55">
        <v>368.42</v>
      </c>
      <c r="R31" s="55">
        <v>30</v>
      </c>
      <c r="S31" s="55">
        <v>110</v>
      </c>
      <c r="T31" s="48">
        <v>253</v>
      </c>
      <c r="U31" s="48">
        <v>85</v>
      </c>
      <c r="V31" s="48">
        <v>360</v>
      </c>
      <c r="W31" s="48">
        <v>15</v>
      </c>
      <c r="X31" s="48">
        <v>500</v>
      </c>
      <c r="Y31" s="48">
        <v>18</v>
      </c>
      <c r="Z31" s="55">
        <v>6</v>
      </c>
      <c r="AA31" s="68"/>
    </row>
    <row r="32" ht="16.35" spans="1:27">
      <c r="A32" s="49" t="s">
        <v>45</v>
      </c>
      <c r="B32" s="50"/>
      <c r="C32" s="51">
        <f t="shared" ref="C32:O32" si="4">C30*C31</f>
        <v>1580</v>
      </c>
      <c r="D32" s="51">
        <f t="shared" si="4"/>
        <v>1264</v>
      </c>
      <c r="E32" s="51">
        <f t="shared" si="4"/>
        <v>344.8</v>
      </c>
      <c r="F32" s="51">
        <f t="shared" si="4"/>
        <v>37.8</v>
      </c>
      <c r="G32" s="51">
        <f t="shared" si="4"/>
        <v>469.9</v>
      </c>
      <c r="H32" s="51">
        <f t="shared" si="4"/>
        <v>288</v>
      </c>
      <c r="I32" s="51">
        <f t="shared" si="4"/>
        <v>245.1141</v>
      </c>
      <c r="J32" s="51">
        <f t="shared" si="4"/>
        <v>253.985</v>
      </c>
      <c r="K32" s="51">
        <f t="shared" si="4"/>
        <v>664</v>
      </c>
      <c r="L32" s="51">
        <f t="shared" si="4"/>
        <v>292.04</v>
      </c>
      <c r="M32" s="51">
        <f t="shared" si="4"/>
        <v>67.08</v>
      </c>
      <c r="N32" s="51">
        <f t="shared" si="4"/>
        <v>322.26</v>
      </c>
      <c r="O32" s="51">
        <f t="shared" si="4"/>
        <v>264</v>
      </c>
      <c r="P32" s="51">
        <f t="shared" ref="P32:Z32" si="5">P30*P31</f>
        <v>1205</v>
      </c>
      <c r="Q32" s="51">
        <f t="shared" si="5"/>
        <v>287.3676</v>
      </c>
      <c r="R32" s="51">
        <f t="shared" si="5"/>
        <v>777.9</v>
      </c>
      <c r="S32" s="51">
        <f t="shared" si="5"/>
        <v>1711.6</v>
      </c>
      <c r="T32" s="51">
        <f t="shared" si="5"/>
        <v>2481.93</v>
      </c>
      <c r="U32" s="51">
        <f t="shared" si="5"/>
        <v>470.9</v>
      </c>
      <c r="V32" s="51">
        <v>2389.68</v>
      </c>
      <c r="W32" s="51">
        <f t="shared" si="5"/>
        <v>15</v>
      </c>
      <c r="X32" s="51">
        <f t="shared" si="5"/>
        <v>190</v>
      </c>
      <c r="Y32" s="51">
        <f t="shared" si="5"/>
        <v>23.4</v>
      </c>
      <c r="Z32" s="51">
        <f t="shared" si="5"/>
        <v>72</v>
      </c>
      <c r="AA32" s="69">
        <f>SUM(C32:Z32)</f>
        <v>15717.7567</v>
      </c>
    </row>
    <row r="33" ht="15.6" spans="1:27">
      <c r="A33" s="52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>
        <f>AA32/AA2</f>
        <v>125.7420536</v>
      </c>
    </row>
    <row r="34" customFormat="1" ht="27" customHeight="1" spans="2:13">
      <c r="B34" s="54" t="s">
        <v>46</v>
      </c>
      <c r="M34" s="53"/>
    </row>
    <row r="35" customFormat="1" ht="27" customHeight="1" spans="2:13">
      <c r="B35" s="54" t="s">
        <v>47</v>
      </c>
      <c r="M35" s="53"/>
    </row>
    <row r="36" customFormat="1" ht="27" customHeight="1" spans="2:2">
      <c r="B36" s="54" t="s">
        <v>48</v>
      </c>
    </row>
  </sheetData>
  <mergeCells count="39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6"/>
  <sheetViews>
    <sheetView workbookViewId="0">
      <pane ySplit="7" topLeftCell="A23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32.5555555555556" customWidth="1"/>
    <col min="3" max="3" width="7.33333333333333" customWidth="1"/>
    <col min="4" max="4" width="7" customWidth="1"/>
    <col min="5" max="5" width="6.55555555555556" customWidth="1"/>
    <col min="6" max="8" width="6" customWidth="1"/>
    <col min="9" max="9" width="7.22222222222222" customWidth="1"/>
    <col min="10" max="10" width="6.22222222222222" customWidth="1"/>
    <col min="11" max="11" width="6.33333333333333" customWidth="1"/>
    <col min="12" max="12" width="6.22222222222222" customWidth="1"/>
    <col min="13" max="13" width="6.33333333333333" customWidth="1"/>
    <col min="14" max="14" width="6" customWidth="1"/>
    <col min="15" max="15" width="6.11111111111111" customWidth="1"/>
    <col min="16" max="16" width="6.55555555555556" customWidth="1"/>
    <col min="17" max="17" width="7.11111111111111" customWidth="1"/>
    <col min="18" max="18" width="6.66666666666667" customWidth="1"/>
    <col min="19" max="19" width="7.33333333333333" customWidth="1"/>
    <col min="20" max="20" width="5.66666666666667" customWidth="1"/>
    <col min="21" max="22" width="6.33333333333333" customWidth="1"/>
    <col min="23" max="23" width="7.11111111111111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2"/>
      <c r="B2" s="3" t="s">
        <v>113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70</v>
      </c>
      <c r="H2" s="4" t="s">
        <v>5</v>
      </c>
      <c r="I2" s="4" t="s">
        <v>7</v>
      </c>
      <c r="J2" s="4" t="s">
        <v>8</v>
      </c>
      <c r="K2" s="4" t="s">
        <v>9</v>
      </c>
      <c r="L2" s="4" t="s">
        <v>52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83</v>
      </c>
      <c r="R2" s="4" t="s">
        <v>17</v>
      </c>
      <c r="S2" s="4" t="s">
        <v>18</v>
      </c>
      <c r="T2" s="4" t="s">
        <v>26</v>
      </c>
      <c r="U2" s="4" t="s">
        <v>65</v>
      </c>
      <c r="V2" s="4" t="s">
        <v>24</v>
      </c>
      <c r="W2" s="4" t="s">
        <v>22</v>
      </c>
      <c r="X2" s="56">
        <v>124</v>
      </c>
    </row>
    <row r="3" spans="1:2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7"/>
    </row>
    <row r="4" spans="1:24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7"/>
    </row>
    <row r="5" ht="12" customHeight="1" spans="1:24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57"/>
    </row>
    <row r="6" spans="1:24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7"/>
    </row>
    <row r="7" ht="28" customHeight="1" spans="1:24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8"/>
    </row>
    <row r="8" ht="16" customHeight="1" spans="1:24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59" t="s">
        <v>27</v>
      </c>
    </row>
    <row r="9" spans="1:24">
      <c r="A9" s="14" t="s">
        <v>28</v>
      </c>
      <c r="B9" s="15" t="s">
        <v>114</v>
      </c>
      <c r="C9" s="16">
        <v>0.1449</v>
      </c>
      <c r="D9" s="17"/>
      <c r="E9" s="17">
        <v>0.0052</v>
      </c>
      <c r="F9" s="17"/>
      <c r="G9" s="17">
        <v>0.015</v>
      </c>
      <c r="H9" s="17">
        <v>0.0112</v>
      </c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60"/>
      <c r="U9" s="60"/>
      <c r="V9" s="60"/>
      <c r="W9" s="60"/>
      <c r="X9" s="61" t="s">
        <v>75</v>
      </c>
    </row>
    <row r="10" spans="1:24">
      <c r="A10" s="19"/>
      <c r="B10" s="20" t="s">
        <v>31</v>
      </c>
      <c r="C10" s="21"/>
      <c r="D10" s="22"/>
      <c r="E10" s="22">
        <v>0.0074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2"/>
      <c r="U10" s="62"/>
      <c r="V10" s="62"/>
      <c r="W10" s="62"/>
      <c r="X10" s="63"/>
    </row>
    <row r="11" spans="1:24">
      <c r="A11" s="19"/>
      <c r="B11" s="24" t="s">
        <v>32</v>
      </c>
      <c r="C11" s="21"/>
      <c r="D11" s="22">
        <v>0.0102</v>
      </c>
      <c r="E11" s="22"/>
      <c r="F11" s="22"/>
      <c r="G11" s="22"/>
      <c r="H11" s="22"/>
      <c r="I11" s="23"/>
      <c r="J11" s="22">
        <v>0.0323</v>
      </c>
      <c r="K11" s="22"/>
      <c r="L11" s="22"/>
      <c r="M11" s="22"/>
      <c r="N11" s="22"/>
      <c r="O11" s="22"/>
      <c r="P11" s="22"/>
      <c r="Q11" s="22"/>
      <c r="R11" s="22"/>
      <c r="S11" s="22"/>
      <c r="T11" s="62"/>
      <c r="U11" s="62"/>
      <c r="V11" s="62"/>
      <c r="W11" s="62"/>
      <c r="X11" s="63"/>
    </row>
    <row r="12" spans="1:24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2"/>
      <c r="U12" s="62"/>
      <c r="V12" s="62"/>
      <c r="W12" s="62"/>
      <c r="X12" s="63"/>
    </row>
    <row r="13" ht="13.95" spans="1:24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63"/>
    </row>
    <row r="14" spans="1:24">
      <c r="A14" s="14" t="s">
        <v>33</v>
      </c>
      <c r="B14" s="15" t="s">
        <v>18</v>
      </c>
      <c r="C14" s="16"/>
      <c r="D14" s="17"/>
      <c r="E14" s="17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>
        <v>0.0968</v>
      </c>
      <c r="T14" s="60"/>
      <c r="U14" s="60"/>
      <c r="V14" s="60"/>
      <c r="W14" s="60"/>
      <c r="X14" s="63"/>
    </row>
    <row r="15" spans="1:24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2"/>
      <c r="U15" s="62"/>
      <c r="V15" s="62"/>
      <c r="W15" s="62"/>
      <c r="X15" s="63"/>
    </row>
    <row r="16" spans="1:24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2"/>
      <c r="U16" s="62"/>
      <c r="V16" s="62"/>
      <c r="W16" s="62"/>
      <c r="X16" s="63"/>
    </row>
    <row r="17" ht="13.95" spans="1:24">
      <c r="A17" s="30"/>
      <c r="B17" s="31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63"/>
    </row>
    <row r="18" ht="18" customHeight="1" spans="1:24">
      <c r="A18" s="35" t="s">
        <v>34</v>
      </c>
      <c r="B18" s="36" t="s">
        <v>115</v>
      </c>
      <c r="C18" s="16"/>
      <c r="D18" s="17"/>
      <c r="E18" s="17">
        <v>0.0014</v>
      </c>
      <c r="F18" s="17">
        <v>0.0694</v>
      </c>
      <c r="G18" s="17"/>
      <c r="H18" s="17"/>
      <c r="I18" s="18"/>
      <c r="J18" s="17"/>
      <c r="K18" s="17"/>
      <c r="L18" s="17"/>
      <c r="M18" s="17">
        <v>0.079</v>
      </c>
      <c r="N18" s="17">
        <v>0.0103</v>
      </c>
      <c r="O18" s="17">
        <v>0.0106</v>
      </c>
      <c r="P18" s="17">
        <v>0.00244</v>
      </c>
      <c r="Q18" s="17">
        <v>0.0773</v>
      </c>
      <c r="R18" s="17">
        <v>0.0062</v>
      </c>
      <c r="S18" s="17"/>
      <c r="T18" s="60">
        <v>0.5</v>
      </c>
      <c r="U18" s="60"/>
      <c r="V18" s="60"/>
      <c r="W18" s="60"/>
      <c r="X18" s="63"/>
    </row>
    <row r="19" spans="1:24">
      <c r="A19" s="37"/>
      <c r="B19" s="38" t="s">
        <v>116</v>
      </c>
      <c r="C19" s="21"/>
      <c r="D19" s="22">
        <v>0.0104</v>
      </c>
      <c r="E19" s="22"/>
      <c r="F19" s="22"/>
      <c r="G19" s="22"/>
      <c r="H19" s="22"/>
      <c r="I19" s="23"/>
      <c r="J19" s="22">
        <v>0.01</v>
      </c>
      <c r="K19" s="22"/>
      <c r="L19" s="22"/>
      <c r="M19" s="22">
        <v>0.1934</v>
      </c>
      <c r="N19" s="22">
        <v>0.016</v>
      </c>
      <c r="O19" s="22">
        <v>0.015</v>
      </c>
      <c r="P19" s="22">
        <v>0.0043</v>
      </c>
      <c r="Q19" s="22">
        <v>0.102</v>
      </c>
      <c r="R19" s="22"/>
      <c r="S19" s="22"/>
      <c r="T19" s="62"/>
      <c r="U19" s="62"/>
      <c r="V19" s="62"/>
      <c r="W19" s="62">
        <v>14</v>
      </c>
      <c r="X19" s="63"/>
    </row>
    <row r="20" spans="1:24">
      <c r="A20" s="37"/>
      <c r="B20" s="38" t="s">
        <v>63</v>
      </c>
      <c r="C20" s="21"/>
      <c r="D20" s="22"/>
      <c r="E20" s="22">
        <v>0.00844</v>
      </c>
      <c r="F20" s="22"/>
      <c r="G20" s="22"/>
      <c r="H20" s="22"/>
      <c r="I20" s="23"/>
      <c r="J20" s="22"/>
      <c r="K20" s="22"/>
      <c r="L20" s="22">
        <v>0.0184</v>
      </c>
      <c r="M20" s="22"/>
      <c r="N20" s="22"/>
      <c r="O20" s="22"/>
      <c r="P20" s="22"/>
      <c r="Q20" s="22"/>
      <c r="R20" s="22"/>
      <c r="S20" s="22"/>
      <c r="T20" s="62"/>
      <c r="U20" s="62"/>
      <c r="V20" s="62"/>
      <c r="W20" s="62"/>
      <c r="X20" s="63"/>
    </row>
    <row r="21" spans="1:24">
      <c r="A21" s="37"/>
      <c r="B21" s="24" t="s">
        <v>39</v>
      </c>
      <c r="C21" s="21"/>
      <c r="D21" s="22"/>
      <c r="E21" s="22"/>
      <c r="F21" s="22"/>
      <c r="G21" s="22"/>
      <c r="H21" s="22"/>
      <c r="I21" s="23"/>
      <c r="J21" s="22"/>
      <c r="K21" s="22">
        <v>0.0504</v>
      </c>
      <c r="L21" s="22"/>
      <c r="M21" s="22"/>
      <c r="N21" s="22"/>
      <c r="O21" s="22"/>
      <c r="P21" s="22"/>
      <c r="Q21" s="22"/>
      <c r="R21" s="22"/>
      <c r="S21" s="22"/>
      <c r="T21" s="62"/>
      <c r="U21" s="62"/>
      <c r="V21" s="62"/>
      <c r="W21" s="62"/>
      <c r="X21" s="63"/>
    </row>
    <row r="22" ht="13.95" spans="1:24">
      <c r="A22" s="39"/>
      <c r="B22" s="40"/>
      <c r="C22" s="27"/>
      <c r="D22" s="28"/>
      <c r="E22" s="28"/>
      <c r="F22" s="28"/>
      <c r="G22" s="28"/>
      <c r="H22" s="28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64"/>
      <c r="U22" s="64"/>
      <c r="V22" s="64"/>
      <c r="W22" s="64"/>
      <c r="X22" s="63"/>
    </row>
    <row r="23" spans="1:24">
      <c r="A23" s="35" t="s">
        <v>40</v>
      </c>
      <c r="B23" s="15" t="s">
        <v>64</v>
      </c>
      <c r="C23" s="16">
        <v>0.0325</v>
      </c>
      <c r="D23" s="17">
        <v>0.0022</v>
      </c>
      <c r="E23" s="17"/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60"/>
      <c r="U23" s="60"/>
      <c r="V23" s="60"/>
      <c r="W23" s="60">
        <v>189</v>
      </c>
      <c r="X23" s="63"/>
    </row>
    <row r="24" spans="1:24">
      <c r="A24" s="37"/>
      <c r="B24" s="20" t="s">
        <v>31</v>
      </c>
      <c r="C24" s="21"/>
      <c r="D24" s="22"/>
      <c r="E24" s="22">
        <v>0.00744</v>
      </c>
      <c r="F24" s="22"/>
      <c r="G24" s="22"/>
      <c r="H24" s="22"/>
      <c r="I24" s="23">
        <v>0.0006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62"/>
      <c r="U24" s="62"/>
      <c r="V24" s="62"/>
      <c r="W24" s="62"/>
      <c r="X24" s="63"/>
    </row>
    <row r="25" spans="1:24">
      <c r="A25" s="37"/>
      <c r="B25" s="138" t="s">
        <v>39</v>
      </c>
      <c r="C25" s="139"/>
      <c r="D25" s="140"/>
      <c r="E25" s="140"/>
      <c r="F25" s="140"/>
      <c r="G25" s="140"/>
      <c r="H25" s="140"/>
      <c r="I25" s="141"/>
      <c r="J25" s="33"/>
      <c r="K25" s="33">
        <v>0.0123</v>
      </c>
      <c r="L25" s="33"/>
      <c r="M25" s="33"/>
      <c r="N25" s="33"/>
      <c r="O25" s="33"/>
      <c r="P25" s="33"/>
      <c r="Q25" s="33"/>
      <c r="R25" s="33"/>
      <c r="S25" s="33"/>
      <c r="T25" s="65"/>
      <c r="U25" s="65"/>
      <c r="V25" s="65"/>
      <c r="W25" s="65"/>
      <c r="X25" s="63"/>
    </row>
    <row r="26" spans="1:24">
      <c r="A26" s="37"/>
      <c r="B26" s="138" t="s">
        <v>117</v>
      </c>
      <c r="C26" s="139"/>
      <c r="D26" s="140"/>
      <c r="E26" s="140"/>
      <c r="F26" s="140"/>
      <c r="G26" s="140"/>
      <c r="H26" s="140"/>
      <c r="I26" s="14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>
        <v>0.0191</v>
      </c>
      <c r="V26" s="65"/>
      <c r="W26" s="65"/>
      <c r="X26" s="63"/>
    </row>
    <row r="27" ht="13.95" spans="1:24">
      <c r="A27" s="39"/>
      <c r="B27" s="26"/>
      <c r="C27" s="27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64"/>
      <c r="U27" s="64"/>
      <c r="V27" s="64">
        <v>1</v>
      </c>
      <c r="W27" s="64"/>
      <c r="X27" s="66"/>
    </row>
    <row r="28" ht="15.6" spans="1:24">
      <c r="A28" s="42" t="s">
        <v>42</v>
      </c>
      <c r="B28" s="43"/>
      <c r="C28" s="16">
        <f t="shared" ref="C28:H28" si="0">SUM(C9:C27)</f>
        <v>0.1774</v>
      </c>
      <c r="D28" s="17">
        <f t="shared" si="0"/>
        <v>0.0228</v>
      </c>
      <c r="E28" s="17">
        <f t="shared" si="0"/>
        <v>0.02988</v>
      </c>
      <c r="F28" s="17">
        <f t="shared" si="0"/>
        <v>0.0694</v>
      </c>
      <c r="G28" s="17">
        <f t="shared" si="0"/>
        <v>0.015</v>
      </c>
      <c r="H28" s="17">
        <f t="shared" si="0"/>
        <v>0.0112</v>
      </c>
      <c r="I28" s="18">
        <f t="shared" ref="I28:Z28" si="1">SUM(I9:I27)</f>
        <v>0.0012</v>
      </c>
      <c r="J28" s="17">
        <f t="shared" si="1"/>
        <v>0.0423</v>
      </c>
      <c r="K28" s="17">
        <f t="shared" si="1"/>
        <v>0.0627</v>
      </c>
      <c r="L28" s="17">
        <f t="shared" si="1"/>
        <v>0.0184</v>
      </c>
      <c r="M28" s="17">
        <f t="shared" si="1"/>
        <v>0.2724</v>
      </c>
      <c r="N28" s="17">
        <f t="shared" si="1"/>
        <v>0.0263</v>
      </c>
      <c r="O28" s="17">
        <f t="shared" si="1"/>
        <v>0.0256</v>
      </c>
      <c r="P28" s="17">
        <f t="shared" si="1"/>
        <v>0.00674</v>
      </c>
      <c r="Q28" s="17">
        <f t="shared" si="1"/>
        <v>0.1793</v>
      </c>
      <c r="R28" s="17">
        <f t="shared" si="1"/>
        <v>0.0062</v>
      </c>
      <c r="S28" s="17">
        <f t="shared" si="1"/>
        <v>0.0968</v>
      </c>
      <c r="T28" s="17">
        <v>0.5</v>
      </c>
      <c r="U28" s="17">
        <f>SUM(U9:U27)</f>
        <v>0.0191</v>
      </c>
      <c r="V28" s="17">
        <v>1</v>
      </c>
      <c r="W28" s="17">
        <v>203</v>
      </c>
      <c r="X28" s="15"/>
    </row>
    <row r="29" ht="15.6" hidden="1" spans="1:24">
      <c r="A29" s="44" t="s">
        <v>43</v>
      </c>
      <c r="B29" s="45"/>
      <c r="C29" s="21">
        <f>124*C28</f>
        <v>21.9976</v>
      </c>
      <c r="D29" s="21">
        <f t="shared" ref="D29:Y29" si="2">124*D28</f>
        <v>2.8272</v>
      </c>
      <c r="E29" s="21">
        <f t="shared" si="2"/>
        <v>3.70512</v>
      </c>
      <c r="F29" s="21">
        <f t="shared" si="2"/>
        <v>8.6056</v>
      </c>
      <c r="G29" s="21">
        <f t="shared" si="2"/>
        <v>1.86</v>
      </c>
      <c r="H29" s="21">
        <f t="shared" si="2"/>
        <v>1.3888</v>
      </c>
      <c r="I29" s="21">
        <f t="shared" si="2"/>
        <v>0.1488</v>
      </c>
      <c r="J29" s="21">
        <f t="shared" si="2"/>
        <v>5.2452</v>
      </c>
      <c r="K29" s="21">
        <f t="shared" si="2"/>
        <v>7.7748</v>
      </c>
      <c r="L29" s="21">
        <f t="shared" si="2"/>
        <v>2.2816</v>
      </c>
      <c r="M29" s="21">
        <f t="shared" si="2"/>
        <v>33.7776</v>
      </c>
      <c r="N29" s="21">
        <f t="shared" si="2"/>
        <v>3.2612</v>
      </c>
      <c r="O29" s="21">
        <f t="shared" si="2"/>
        <v>3.1744</v>
      </c>
      <c r="P29" s="21">
        <f t="shared" si="2"/>
        <v>0.83576</v>
      </c>
      <c r="Q29" s="21">
        <f t="shared" si="2"/>
        <v>22.2332</v>
      </c>
      <c r="R29" s="21">
        <f t="shared" si="2"/>
        <v>0.7688</v>
      </c>
      <c r="S29" s="21">
        <f t="shared" si="2"/>
        <v>12.0032</v>
      </c>
      <c r="T29" s="21">
        <v>0.5</v>
      </c>
      <c r="U29" s="21">
        <f>124*U28</f>
        <v>2.3684</v>
      </c>
      <c r="V29" s="21">
        <v>1</v>
      </c>
      <c r="W29" s="21">
        <v>203</v>
      </c>
      <c r="X29" s="67"/>
    </row>
    <row r="30" ht="15.6" spans="1:24">
      <c r="A30" s="44" t="s">
        <v>43</v>
      </c>
      <c r="B30" s="45"/>
      <c r="C30" s="46">
        <f>ROUND(C29,2)</f>
        <v>22</v>
      </c>
      <c r="D30" s="46">
        <f t="shared" ref="D30:Y30" si="3">ROUND(D29,2)</f>
        <v>2.83</v>
      </c>
      <c r="E30" s="46">
        <f t="shared" si="3"/>
        <v>3.71</v>
      </c>
      <c r="F30" s="46">
        <f t="shared" si="3"/>
        <v>8.61</v>
      </c>
      <c r="G30" s="46">
        <f t="shared" si="3"/>
        <v>1.86</v>
      </c>
      <c r="H30" s="46">
        <f t="shared" si="3"/>
        <v>1.39</v>
      </c>
      <c r="I30" s="46">
        <f t="shared" si="3"/>
        <v>0.15</v>
      </c>
      <c r="J30" s="46">
        <f t="shared" si="3"/>
        <v>5.25</v>
      </c>
      <c r="K30" s="46">
        <f t="shared" si="3"/>
        <v>7.77</v>
      </c>
      <c r="L30" s="46">
        <f t="shared" si="3"/>
        <v>2.28</v>
      </c>
      <c r="M30" s="46">
        <f t="shared" si="3"/>
        <v>33.78</v>
      </c>
      <c r="N30" s="46">
        <f t="shared" si="3"/>
        <v>3.26</v>
      </c>
      <c r="O30" s="46">
        <f t="shared" si="3"/>
        <v>3.17</v>
      </c>
      <c r="P30" s="46">
        <f t="shared" si="3"/>
        <v>0.84</v>
      </c>
      <c r="Q30" s="46">
        <f t="shared" si="3"/>
        <v>22.23</v>
      </c>
      <c r="R30" s="46">
        <f t="shared" si="3"/>
        <v>0.77</v>
      </c>
      <c r="S30" s="46">
        <f t="shared" si="3"/>
        <v>12</v>
      </c>
      <c r="T30" s="46">
        <f t="shared" si="3"/>
        <v>0.5</v>
      </c>
      <c r="U30" s="46">
        <f t="shared" si="3"/>
        <v>2.37</v>
      </c>
      <c r="V30" s="46">
        <v>1</v>
      </c>
      <c r="W30" s="46">
        <v>203</v>
      </c>
      <c r="X30" s="67"/>
    </row>
    <row r="31" ht="15.6" spans="1:24">
      <c r="A31" s="44" t="s">
        <v>44</v>
      </c>
      <c r="B31" s="45"/>
      <c r="C31" s="46">
        <v>79</v>
      </c>
      <c r="D31" s="47">
        <v>800</v>
      </c>
      <c r="E31" s="47">
        <v>80</v>
      </c>
      <c r="F31" s="48">
        <v>25</v>
      </c>
      <c r="G31" s="48">
        <v>105</v>
      </c>
      <c r="H31" s="48">
        <v>60</v>
      </c>
      <c r="I31" s="47">
        <v>1800</v>
      </c>
      <c r="J31" s="47">
        <v>62.37</v>
      </c>
      <c r="K31" s="47">
        <v>39.5</v>
      </c>
      <c r="L31" s="48">
        <v>250</v>
      </c>
      <c r="M31" s="48">
        <v>28</v>
      </c>
      <c r="N31" s="48">
        <v>52</v>
      </c>
      <c r="O31" s="55">
        <v>82</v>
      </c>
      <c r="P31" s="55">
        <v>200</v>
      </c>
      <c r="Q31" s="55">
        <v>253</v>
      </c>
      <c r="R31" s="55">
        <v>368.42</v>
      </c>
      <c r="S31" s="55">
        <v>110</v>
      </c>
      <c r="T31" s="55">
        <v>20</v>
      </c>
      <c r="U31" s="55">
        <v>265</v>
      </c>
      <c r="V31" s="55">
        <v>15</v>
      </c>
      <c r="W31" s="55">
        <v>6</v>
      </c>
      <c r="X31" s="68"/>
    </row>
    <row r="32" ht="16.35" spans="1:24">
      <c r="A32" s="49" t="s">
        <v>45</v>
      </c>
      <c r="B32" s="50"/>
      <c r="C32" s="51">
        <f>C30*C31</f>
        <v>1738</v>
      </c>
      <c r="D32" s="51">
        <f t="shared" ref="D32:Y32" si="4">D30*D31</f>
        <v>2264</v>
      </c>
      <c r="E32" s="51">
        <f t="shared" si="4"/>
        <v>296.8</v>
      </c>
      <c r="F32" s="51">
        <f t="shared" si="4"/>
        <v>215.25</v>
      </c>
      <c r="G32" s="51">
        <f t="shared" si="4"/>
        <v>195.3</v>
      </c>
      <c r="H32" s="51">
        <f t="shared" si="4"/>
        <v>83.4</v>
      </c>
      <c r="I32" s="51">
        <f t="shared" si="4"/>
        <v>270</v>
      </c>
      <c r="J32" s="51">
        <f t="shared" si="4"/>
        <v>327.4425</v>
      </c>
      <c r="K32" s="51">
        <f t="shared" si="4"/>
        <v>306.915</v>
      </c>
      <c r="L32" s="51">
        <f t="shared" si="4"/>
        <v>570</v>
      </c>
      <c r="M32" s="51">
        <f t="shared" si="4"/>
        <v>945.84</v>
      </c>
      <c r="N32" s="51">
        <f t="shared" si="4"/>
        <v>169.52</v>
      </c>
      <c r="O32" s="51">
        <f t="shared" si="4"/>
        <v>259.94</v>
      </c>
      <c r="P32" s="51">
        <f t="shared" si="4"/>
        <v>168</v>
      </c>
      <c r="Q32" s="51">
        <f t="shared" si="4"/>
        <v>5624.19</v>
      </c>
      <c r="R32" s="51">
        <f t="shared" si="4"/>
        <v>283.6834</v>
      </c>
      <c r="S32" s="51">
        <f t="shared" si="4"/>
        <v>1320</v>
      </c>
      <c r="T32" s="51">
        <f t="shared" si="4"/>
        <v>10</v>
      </c>
      <c r="U32" s="51">
        <f t="shared" si="4"/>
        <v>628.05</v>
      </c>
      <c r="V32" s="51">
        <f t="shared" si="4"/>
        <v>15</v>
      </c>
      <c r="W32" s="51">
        <f t="shared" si="4"/>
        <v>1218</v>
      </c>
      <c r="X32" s="69">
        <f>SUM(C32:W32)</f>
        <v>16909.3309</v>
      </c>
    </row>
    <row r="33" ht="15.6" spans="1:24">
      <c r="A33" s="52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>
        <f>X32/X2</f>
        <v>136.365571774194</v>
      </c>
    </row>
    <row r="34" customFormat="1" ht="27" customHeight="1" spans="2:13">
      <c r="B34" s="54" t="s">
        <v>46</v>
      </c>
      <c r="M34" s="53"/>
    </row>
    <row r="35" customFormat="1" ht="27" customHeight="1" spans="2:13">
      <c r="B35" s="54" t="s">
        <v>47</v>
      </c>
      <c r="M35" s="53"/>
    </row>
    <row r="36" customFormat="1" ht="27" customHeight="1" spans="2:2">
      <c r="B36" s="54" t="s">
        <v>48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7"/>
  <sheetViews>
    <sheetView workbookViewId="0">
      <pane ySplit="7" topLeftCell="A22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30.8888888888889" customWidth="1"/>
    <col min="3" max="3" width="7.66666666666667" customWidth="1"/>
    <col min="4" max="4" width="7.55555555555556" customWidth="1"/>
    <col min="5" max="5" width="6.55555555555556" customWidth="1"/>
    <col min="6" max="6" width="6.33333333333333" customWidth="1"/>
    <col min="7" max="7" width="7.11111111111111" customWidth="1"/>
    <col min="8" max="8" width="7.33333333333333" customWidth="1"/>
    <col min="9" max="9" width="6.22222222222222" customWidth="1"/>
    <col min="10" max="10" width="6" customWidth="1"/>
    <col min="11" max="13" width="6.11111111111111" customWidth="1"/>
    <col min="14" max="14" width="6.44444444444444" customWidth="1"/>
    <col min="15" max="15" width="6.55555555555556" customWidth="1"/>
    <col min="16" max="16" width="7" customWidth="1"/>
    <col min="17" max="17" width="6.22222222222222" customWidth="1"/>
    <col min="18" max="18" width="6.33333333333333" customWidth="1"/>
    <col min="19" max="19" width="6.22222222222222" customWidth="1"/>
    <col min="20" max="20" width="6.33333333333333" customWidth="1"/>
    <col min="21" max="21" width="5.55555555555556" customWidth="1"/>
    <col min="22" max="22" width="6.33333333333333" customWidth="1"/>
    <col min="23" max="23" width="6.44444444444444" customWidth="1"/>
    <col min="24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28"/>
      <c r="B2" s="72" t="s">
        <v>118</v>
      </c>
      <c r="C2" s="4" t="s">
        <v>2</v>
      </c>
      <c r="D2" s="4" t="s">
        <v>3</v>
      </c>
      <c r="E2" s="4" t="s">
        <v>4</v>
      </c>
      <c r="F2" s="4" t="s">
        <v>50</v>
      </c>
      <c r="G2" s="4" t="s">
        <v>7</v>
      </c>
      <c r="H2" s="4" t="s">
        <v>119</v>
      </c>
      <c r="I2" s="4" t="s">
        <v>8</v>
      </c>
      <c r="J2" s="4" t="s">
        <v>9</v>
      </c>
      <c r="K2" s="4" t="s">
        <v>52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20</v>
      </c>
      <c r="Q2" s="4" t="s">
        <v>54</v>
      </c>
      <c r="R2" s="4" t="s">
        <v>55</v>
      </c>
      <c r="S2" s="4" t="s">
        <v>17</v>
      </c>
      <c r="T2" s="4" t="s">
        <v>71</v>
      </c>
      <c r="U2" s="4" t="s">
        <v>72</v>
      </c>
      <c r="V2" s="4" t="s">
        <v>25</v>
      </c>
      <c r="W2" s="4" t="s">
        <v>22</v>
      </c>
      <c r="X2" s="4" t="s">
        <v>73</v>
      </c>
      <c r="Y2" s="56">
        <v>111</v>
      </c>
    </row>
    <row r="3" spans="1:25">
      <c r="A3" s="128"/>
      <c r="B3" s="7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7"/>
    </row>
    <row r="4" spans="1:25">
      <c r="A4" s="128"/>
      <c r="B4" s="7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7"/>
    </row>
    <row r="5" ht="12" customHeight="1" spans="1:25">
      <c r="A5" s="128"/>
      <c r="B5" s="7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57"/>
    </row>
    <row r="6" spans="1:25">
      <c r="A6" s="128"/>
      <c r="B6" s="7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57"/>
    </row>
    <row r="7" ht="28" customHeight="1" spans="1:25">
      <c r="A7" s="129"/>
      <c r="B7" s="7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58"/>
    </row>
    <row r="8" ht="16" customHeight="1" spans="1:25">
      <c r="A8" s="130"/>
      <c r="B8" s="131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59" t="s">
        <v>27</v>
      </c>
    </row>
    <row r="9" spans="1:25">
      <c r="A9" s="14" t="s">
        <v>28</v>
      </c>
      <c r="B9" s="15" t="s">
        <v>57</v>
      </c>
      <c r="C9" s="16">
        <v>0.167</v>
      </c>
      <c r="D9" s="17"/>
      <c r="E9" s="17">
        <v>0.006</v>
      </c>
      <c r="F9" s="17">
        <v>0.016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0"/>
      <c r="V9" s="60"/>
      <c r="W9" s="60"/>
      <c r="X9" s="60"/>
      <c r="Y9" s="61" t="s">
        <v>99</v>
      </c>
    </row>
    <row r="10" spans="1:25">
      <c r="A10" s="19"/>
      <c r="B10" s="20" t="s">
        <v>31</v>
      </c>
      <c r="C10" s="21"/>
      <c r="D10" s="22"/>
      <c r="E10" s="22">
        <v>0.00833</v>
      </c>
      <c r="F10" s="22"/>
      <c r="G10" s="23">
        <v>0.00063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2"/>
      <c r="V10" s="62"/>
      <c r="W10" s="62"/>
      <c r="X10" s="62"/>
      <c r="Y10" s="63"/>
    </row>
    <row r="11" spans="1:25">
      <c r="A11" s="19"/>
      <c r="B11" s="24" t="s">
        <v>76</v>
      </c>
      <c r="C11" s="21"/>
      <c r="D11" s="22">
        <v>0.0113</v>
      </c>
      <c r="E11" s="22"/>
      <c r="F11" s="22"/>
      <c r="G11" s="23"/>
      <c r="H11" s="23"/>
      <c r="I11" s="22">
        <v>0.033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2"/>
      <c r="V11" s="62"/>
      <c r="W11" s="62"/>
      <c r="X11" s="62"/>
      <c r="Y11" s="63"/>
    </row>
    <row r="12" spans="1:25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2"/>
      <c r="V12" s="62"/>
      <c r="W12" s="62"/>
      <c r="X12" s="62"/>
      <c r="Y12" s="63"/>
    </row>
    <row r="13" ht="13.95" spans="1:25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64"/>
      <c r="Y13" s="63"/>
    </row>
    <row r="14" spans="1:25">
      <c r="A14" s="14" t="s">
        <v>33</v>
      </c>
      <c r="B14" s="15" t="s">
        <v>31</v>
      </c>
      <c r="C14" s="142"/>
      <c r="D14" s="17"/>
      <c r="E14" s="17">
        <v>0.0044</v>
      </c>
      <c r="F14" s="17"/>
      <c r="G14" s="18">
        <v>0.00032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60"/>
      <c r="V14" s="60"/>
      <c r="W14" s="60"/>
      <c r="X14" s="148"/>
      <c r="Y14" s="63"/>
    </row>
    <row r="15" spans="1:25">
      <c r="A15" s="19"/>
      <c r="B15" s="20" t="s">
        <v>55</v>
      </c>
      <c r="C15" s="143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>
        <v>0.027</v>
      </c>
      <c r="S15" s="22"/>
      <c r="T15" s="22"/>
      <c r="U15" s="62"/>
      <c r="V15" s="62"/>
      <c r="W15" s="62"/>
      <c r="X15" s="149"/>
      <c r="Y15" s="63"/>
    </row>
    <row r="16" spans="1:25">
      <c r="A16" s="19"/>
      <c r="B16" s="20"/>
      <c r="C16" s="143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2"/>
      <c r="V16" s="62"/>
      <c r="W16" s="62"/>
      <c r="X16" s="149"/>
      <c r="Y16" s="63"/>
    </row>
    <row r="17" ht="13.95" spans="1:25">
      <c r="A17" s="30"/>
      <c r="B17" s="31"/>
      <c r="C17" s="144"/>
      <c r="D17" s="28"/>
      <c r="E17" s="28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4"/>
      <c r="V17" s="64"/>
      <c r="W17" s="64"/>
      <c r="X17" s="150"/>
      <c r="Y17" s="63"/>
    </row>
    <row r="18" ht="16" customHeight="1" spans="1:25">
      <c r="A18" s="35" t="s">
        <v>34</v>
      </c>
      <c r="B18" s="132" t="s">
        <v>120</v>
      </c>
      <c r="C18" s="145"/>
      <c r="D18" s="146">
        <v>0.00233</v>
      </c>
      <c r="E18" s="146"/>
      <c r="F18" s="146"/>
      <c r="G18" s="147"/>
      <c r="H18" s="146"/>
      <c r="I18" s="146"/>
      <c r="J18" s="146"/>
      <c r="K18" s="146"/>
      <c r="L18" s="146">
        <v>0.0982</v>
      </c>
      <c r="M18" s="146">
        <v>0.0109</v>
      </c>
      <c r="N18" s="146">
        <v>0.0123</v>
      </c>
      <c r="O18" s="146">
        <v>0.0023</v>
      </c>
      <c r="P18" s="146">
        <v>0.0782</v>
      </c>
      <c r="Q18" s="146"/>
      <c r="R18" s="146"/>
      <c r="S18" s="146">
        <v>0.0064</v>
      </c>
      <c r="T18" s="146">
        <v>0.0133</v>
      </c>
      <c r="U18" s="151"/>
      <c r="V18" s="151"/>
      <c r="W18" s="151">
        <v>4</v>
      </c>
      <c r="X18" s="151"/>
      <c r="Y18" s="63"/>
    </row>
    <row r="19" ht="26.4" spans="1:25">
      <c r="A19" s="37"/>
      <c r="B19" s="38" t="s">
        <v>89</v>
      </c>
      <c r="C19" s="21"/>
      <c r="D19" s="22"/>
      <c r="E19" s="22"/>
      <c r="F19" s="22"/>
      <c r="G19" s="23"/>
      <c r="H19" s="17">
        <v>0.06133</v>
      </c>
      <c r="I19" s="22"/>
      <c r="J19" s="22"/>
      <c r="K19" s="22"/>
      <c r="L19" s="22"/>
      <c r="M19" s="22">
        <v>0.0182</v>
      </c>
      <c r="N19" s="22">
        <v>0.0163</v>
      </c>
      <c r="O19" s="22">
        <v>0.00393</v>
      </c>
      <c r="P19" s="22"/>
      <c r="Q19" s="22"/>
      <c r="R19" s="22"/>
      <c r="S19" s="22">
        <v>0.0043</v>
      </c>
      <c r="T19" s="22">
        <v>0.0031</v>
      </c>
      <c r="U19" s="62"/>
      <c r="V19" s="62"/>
      <c r="W19" s="62">
        <v>5</v>
      </c>
      <c r="X19" s="62"/>
      <c r="Y19" s="63"/>
    </row>
    <row r="20" spans="1:25">
      <c r="A20" s="37"/>
      <c r="B20" s="38" t="s">
        <v>62</v>
      </c>
      <c r="C20" s="21"/>
      <c r="D20" s="22">
        <v>0.007344</v>
      </c>
      <c r="E20" s="22"/>
      <c r="F20" s="22"/>
      <c r="G20" s="23"/>
      <c r="H20" s="146"/>
      <c r="I20" s="22"/>
      <c r="J20" s="22"/>
      <c r="K20" s="22"/>
      <c r="L20" s="22"/>
      <c r="M20" s="22"/>
      <c r="N20" s="22"/>
      <c r="O20" s="22"/>
      <c r="P20" s="22"/>
      <c r="Q20" s="22">
        <v>0.0454</v>
      </c>
      <c r="R20" s="22"/>
      <c r="S20" s="22"/>
      <c r="T20" s="22"/>
      <c r="U20" s="62"/>
      <c r="V20" s="62"/>
      <c r="W20" s="62"/>
      <c r="X20" s="62"/>
      <c r="Y20" s="63"/>
    </row>
    <row r="21" spans="1:25">
      <c r="A21" s="37"/>
      <c r="B21" s="137" t="s">
        <v>63</v>
      </c>
      <c r="C21" s="21"/>
      <c r="D21" s="22"/>
      <c r="E21" s="22">
        <v>0.008444</v>
      </c>
      <c r="F21" s="22"/>
      <c r="G21" s="23"/>
      <c r="H21" s="23"/>
      <c r="I21" s="22"/>
      <c r="J21" s="22"/>
      <c r="K21" s="22">
        <v>0.0189</v>
      </c>
      <c r="L21" s="22"/>
      <c r="M21" s="22"/>
      <c r="N21" s="22"/>
      <c r="O21" s="22"/>
      <c r="P21" s="22"/>
      <c r="Q21" s="22"/>
      <c r="R21" s="22"/>
      <c r="S21" s="22"/>
      <c r="T21" s="22"/>
      <c r="U21" s="62"/>
      <c r="V21" s="62"/>
      <c r="W21" s="62"/>
      <c r="X21" s="62"/>
      <c r="Y21" s="63"/>
    </row>
    <row r="22" spans="1:25">
      <c r="A22" s="37"/>
      <c r="B22" s="134" t="s">
        <v>39</v>
      </c>
      <c r="C22" s="21"/>
      <c r="D22" s="22"/>
      <c r="E22" s="22"/>
      <c r="F22" s="22"/>
      <c r="G22" s="23"/>
      <c r="H22" s="23"/>
      <c r="I22" s="22"/>
      <c r="J22" s="22">
        <v>0.0514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62"/>
      <c r="V22" s="62"/>
      <c r="W22" s="62"/>
      <c r="X22" s="62"/>
      <c r="Y22" s="63"/>
    </row>
    <row r="23" ht="13.95" spans="1:25">
      <c r="A23" s="39"/>
      <c r="B23" s="135"/>
      <c r="C23" s="27"/>
      <c r="D23" s="28"/>
      <c r="E23" s="28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4"/>
      <c r="V23" s="64"/>
      <c r="W23" s="64"/>
      <c r="X23" s="64"/>
      <c r="Y23" s="63"/>
    </row>
    <row r="24" spans="1:25">
      <c r="A24" s="35" t="s">
        <v>40</v>
      </c>
      <c r="B24" s="136" t="s">
        <v>80</v>
      </c>
      <c r="C24" s="16">
        <v>0.0312</v>
      </c>
      <c r="D24" s="17"/>
      <c r="E24" s="17">
        <v>0.0054</v>
      </c>
      <c r="F24" s="17"/>
      <c r="G24" s="18"/>
      <c r="H24" s="18"/>
      <c r="I24" s="17"/>
      <c r="J24" s="17"/>
      <c r="K24" s="17"/>
      <c r="L24" s="17"/>
      <c r="M24" s="17"/>
      <c r="N24" s="17"/>
      <c r="O24" s="17">
        <v>0.0119</v>
      </c>
      <c r="P24" s="17"/>
      <c r="Q24" s="17"/>
      <c r="R24" s="17"/>
      <c r="S24" s="17"/>
      <c r="T24" s="17">
        <v>0.0459</v>
      </c>
      <c r="U24" s="60">
        <v>1</v>
      </c>
      <c r="V24" s="60"/>
      <c r="W24" s="60">
        <v>12</v>
      </c>
      <c r="X24" s="60">
        <v>0.027</v>
      </c>
      <c r="Y24" s="63"/>
    </row>
    <row r="25" spans="1:25">
      <c r="A25" s="37"/>
      <c r="B25" s="137" t="s">
        <v>31</v>
      </c>
      <c r="C25" s="21"/>
      <c r="D25" s="22"/>
      <c r="E25" s="22">
        <v>0.0082</v>
      </c>
      <c r="F25" s="22"/>
      <c r="G25" s="23">
        <v>0.0006</v>
      </c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2"/>
      <c r="V25" s="62"/>
      <c r="W25" s="62"/>
      <c r="X25" s="62"/>
      <c r="Y25" s="63"/>
    </row>
    <row r="26" spans="1:25">
      <c r="A26" s="37"/>
      <c r="B26" s="138"/>
      <c r="C26" s="139"/>
      <c r="D26" s="140"/>
      <c r="E26" s="140"/>
      <c r="F26" s="140"/>
      <c r="G26" s="141"/>
      <c r="H26" s="14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65"/>
      <c r="V26" s="65"/>
      <c r="W26" s="65"/>
      <c r="X26" s="65"/>
      <c r="Y26" s="63"/>
    </row>
    <row r="27" spans="1:25">
      <c r="A27" s="37"/>
      <c r="B27" s="138"/>
      <c r="C27" s="139"/>
      <c r="D27" s="140"/>
      <c r="E27" s="140"/>
      <c r="F27" s="140"/>
      <c r="G27" s="141"/>
      <c r="H27" s="1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65"/>
      <c r="V27" s="65"/>
      <c r="W27" s="65"/>
      <c r="X27" s="65"/>
      <c r="Y27" s="63"/>
    </row>
    <row r="28" ht="13.95" spans="1:25">
      <c r="A28" s="39"/>
      <c r="B28" s="26"/>
      <c r="C28" s="27"/>
      <c r="D28" s="28"/>
      <c r="E28" s="28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4"/>
      <c r="V28" s="64">
        <v>0.38</v>
      </c>
      <c r="W28" s="64"/>
      <c r="X28" s="64"/>
      <c r="Y28" s="66"/>
    </row>
    <row r="29" ht="15.6" spans="1:25">
      <c r="A29" s="42" t="s">
        <v>42</v>
      </c>
      <c r="B29" s="43"/>
      <c r="C29" s="16">
        <f t="shared" ref="C29:U29" si="0">SUM(C9:C28)</f>
        <v>0.1982</v>
      </c>
      <c r="D29" s="17">
        <f t="shared" si="0"/>
        <v>0.020974</v>
      </c>
      <c r="E29" s="17">
        <f t="shared" si="0"/>
        <v>0.040774</v>
      </c>
      <c r="F29" s="17">
        <f t="shared" si="0"/>
        <v>0.016</v>
      </c>
      <c r="G29" s="18">
        <f t="shared" si="0"/>
        <v>0.00155</v>
      </c>
      <c r="H29" s="18">
        <f t="shared" si="0"/>
        <v>0.06133</v>
      </c>
      <c r="I29" s="17">
        <f t="shared" si="0"/>
        <v>0.033</v>
      </c>
      <c r="J29" s="17">
        <f t="shared" si="0"/>
        <v>0.0514</v>
      </c>
      <c r="K29" s="17">
        <f t="shared" si="0"/>
        <v>0.0189</v>
      </c>
      <c r="L29" s="17">
        <f t="shared" si="0"/>
        <v>0.0982</v>
      </c>
      <c r="M29" s="17">
        <f t="shared" si="0"/>
        <v>0.0291</v>
      </c>
      <c r="N29" s="17">
        <f t="shared" si="0"/>
        <v>0.0286</v>
      </c>
      <c r="O29" s="17">
        <f t="shared" si="0"/>
        <v>0.01813</v>
      </c>
      <c r="P29" s="17">
        <f t="shared" si="0"/>
        <v>0.0782</v>
      </c>
      <c r="Q29" s="17">
        <f t="shared" si="0"/>
        <v>0.0454</v>
      </c>
      <c r="R29" s="17">
        <f t="shared" si="0"/>
        <v>0.027</v>
      </c>
      <c r="S29" s="17">
        <f t="shared" si="0"/>
        <v>0.0107</v>
      </c>
      <c r="T29" s="17">
        <f t="shared" si="0"/>
        <v>0.0623</v>
      </c>
      <c r="U29" s="17">
        <v>1</v>
      </c>
      <c r="V29" s="17">
        <v>0.38</v>
      </c>
      <c r="W29" s="17">
        <v>21</v>
      </c>
      <c r="X29" s="17">
        <f>SUM(X9:X28)</f>
        <v>0.027</v>
      </c>
      <c r="Y29" s="15"/>
    </row>
    <row r="30" ht="15.6" hidden="1" spans="1:25">
      <c r="A30" s="44" t="s">
        <v>43</v>
      </c>
      <c r="B30" s="45"/>
      <c r="C30" s="21">
        <f>111*C29</f>
        <v>22.0002</v>
      </c>
      <c r="D30" s="21">
        <f t="shared" ref="D30:X30" si="1">111*D29</f>
        <v>2.328114</v>
      </c>
      <c r="E30" s="21">
        <f t="shared" si="1"/>
        <v>4.525914</v>
      </c>
      <c r="F30" s="21">
        <f t="shared" si="1"/>
        <v>1.776</v>
      </c>
      <c r="G30" s="21">
        <f t="shared" si="1"/>
        <v>0.17205</v>
      </c>
      <c r="H30" s="21">
        <f t="shared" si="1"/>
        <v>6.80763</v>
      </c>
      <c r="I30" s="21">
        <f t="shared" si="1"/>
        <v>3.663</v>
      </c>
      <c r="J30" s="21">
        <f t="shared" si="1"/>
        <v>5.7054</v>
      </c>
      <c r="K30" s="21">
        <f t="shared" si="1"/>
        <v>2.0979</v>
      </c>
      <c r="L30" s="21">
        <f t="shared" si="1"/>
        <v>10.9002</v>
      </c>
      <c r="M30" s="21">
        <f t="shared" si="1"/>
        <v>3.2301</v>
      </c>
      <c r="N30" s="21">
        <f t="shared" si="1"/>
        <v>3.1746</v>
      </c>
      <c r="O30" s="21">
        <f t="shared" si="1"/>
        <v>2.01243</v>
      </c>
      <c r="P30" s="21">
        <f t="shared" si="1"/>
        <v>8.6802</v>
      </c>
      <c r="Q30" s="21">
        <f t="shared" si="1"/>
        <v>5.0394</v>
      </c>
      <c r="R30" s="21">
        <f t="shared" si="1"/>
        <v>2.997</v>
      </c>
      <c r="S30" s="21">
        <f t="shared" si="1"/>
        <v>1.1877</v>
      </c>
      <c r="T30" s="21">
        <f t="shared" si="1"/>
        <v>6.9153</v>
      </c>
      <c r="U30" s="21">
        <v>1</v>
      </c>
      <c r="V30" s="21">
        <v>0.38</v>
      </c>
      <c r="W30" s="21">
        <v>21</v>
      </c>
      <c r="X30" s="21">
        <f>111*X29</f>
        <v>2.997</v>
      </c>
      <c r="Y30" s="67"/>
    </row>
    <row r="31" ht="15.6" spans="1:25">
      <c r="A31" s="44" t="s">
        <v>43</v>
      </c>
      <c r="B31" s="45"/>
      <c r="C31" s="46">
        <f t="shared" ref="C31:U31" si="2">ROUND(C30,2)</f>
        <v>22</v>
      </c>
      <c r="D31" s="48">
        <f t="shared" si="2"/>
        <v>2.33</v>
      </c>
      <c r="E31" s="48">
        <f t="shared" si="2"/>
        <v>4.53</v>
      </c>
      <c r="F31" s="48">
        <f t="shared" si="2"/>
        <v>1.78</v>
      </c>
      <c r="G31" s="48">
        <f t="shared" si="2"/>
        <v>0.17</v>
      </c>
      <c r="H31" s="48">
        <f t="shared" si="2"/>
        <v>6.81</v>
      </c>
      <c r="I31" s="48">
        <f t="shared" si="2"/>
        <v>3.66</v>
      </c>
      <c r="J31" s="48">
        <f t="shared" si="2"/>
        <v>5.71</v>
      </c>
      <c r="K31" s="48">
        <f t="shared" si="2"/>
        <v>2.1</v>
      </c>
      <c r="L31" s="48">
        <f t="shared" si="2"/>
        <v>10.9</v>
      </c>
      <c r="M31" s="55">
        <f t="shared" si="2"/>
        <v>3.23</v>
      </c>
      <c r="N31" s="55">
        <f t="shared" si="2"/>
        <v>3.17</v>
      </c>
      <c r="O31" s="55">
        <f t="shared" si="2"/>
        <v>2.01</v>
      </c>
      <c r="P31" s="55">
        <f t="shared" si="2"/>
        <v>8.68</v>
      </c>
      <c r="Q31" s="55">
        <f t="shared" si="2"/>
        <v>5.04</v>
      </c>
      <c r="R31" s="55">
        <f t="shared" si="2"/>
        <v>3</v>
      </c>
      <c r="S31" s="55">
        <f t="shared" si="2"/>
        <v>1.19</v>
      </c>
      <c r="T31" s="55">
        <f t="shared" si="2"/>
        <v>6.92</v>
      </c>
      <c r="U31" s="55">
        <v>1</v>
      </c>
      <c r="V31" s="55">
        <v>0.38</v>
      </c>
      <c r="W31" s="55">
        <v>21</v>
      </c>
      <c r="X31" s="55">
        <f>ROUND(X30,2)</f>
        <v>3</v>
      </c>
      <c r="Y31" s="67"/>
    </row>
    <row r="32" ht="15.6" spans="1:25">
      <c r="A32" s="44" t="s">
        <v>44</v>
      </c>
      <c r="B32" s="45"/>
      <c r="C32" s="46">
        <v>79</v>
      </c>
      <c r="D32" s="47">
        <v>800</v>
      </c>
      <c r="E32" s="47">
        <v>80</v>
      </c>
      <c r="F32" s="48">
        <v>160</v>
      </c>
      <c r="G32" s="47">
        <v>1800</v>
      </c>
      <c r="H32" s="48">
        <v>325</v>
      </c>
      <c r="I32" s="47">
        <v>62.37</v>
      </c>
      <c r="J32" s="47">
        <v>39.5</v>
      </c>
      <c r="K32" s="48">
        <v>250</v>
      </c>
      <c r="L32" s="48">
        <v>28</v>
      </c>
      <c r="M32" s="48">
        <v>52</v>
      </c>
      <c r="N32" s="55">
        <v>82</v>
      </c>
      <c r="O32" s="55">
        <v>200</v>
      </c>
      <c r="P32" s="48">
        <v>253</v>
      </c>
      <c r="Q32" s="55">
        <v>125</v>
      </c>
      <c r="R32" s="55">
        <v>165</v>
      </c>
      <c r="S32" s="55">
        <v>368.42</v>
      </c>
      <c r="T32" s="55">
        <v>85</v>
      </c>
      <c r="U32" s="88">
        <v>18</v>
      </c>
      <c r="V32" s="88">
        <v>500</v>
      </c>
      <c r="W32" s="55">
        <v>6</v>
      </c>
      <c r="X32" s="88">
        <v>100</v>
      </c>
      <c r="Y32" s="68"/>
    </row>
    <row r="33" ht="16.35" spans="1:25">
      <c r="A33" s="49" t="s">
        <v>45</v>
      </c>
      <c r="B33" s="50"/>
      <c r="C33" s="109">
        <f t="shared" ref="C33:X33" si="3">C31*C32</f>
        <v>1738</v>
      </c>
      <c r="D33" s="109">
        <f t="shared" si="3"/>
        <v>1864</v>
      </c>
      <c r="E33" s="109">
        <f t="shared" si="3"/>
        <v>362.4</v>
      </c>
      <c r="F33" s="109">
        <f t="shared" si="3"/>
        <v>284.8</v>
      </c>
      <c r="G33" s="109">
        <f t="shared" si="3"/>
        <v>306</v>
      </c>
      <c r="H33" s="109">
        <f t="shared" si="3"/>
        <v>2213.25</v>
      </c>
      <c r="I33" s="109">
        <f t="shared" si="3"/>
        <v>228.2742</v>
      </c>
      <c r="J33" s="109">
        <f t="shared" si="3"/>
        <v>225.545</v>
      </c>
      <c r="K33" s="109">
        <f t="shared" si="3"/>
        <v>525</v>
      </c>
      <c r="L33" s="109">
        <f t="shared" si="3"/>
        <v>305.2</v>
      </c>
      <c r="M33" s="109">
        <f t="shared" si="3"/>
        <v>167.96</v>
      </c>
      <c r="N33" s="109">
        <f t="shared" si="3"/>
        <v>259.94</v>
      </c>
      <c r="O33" s="109">
        <f t="shared" si="3"/>
        <v>402</v>
      </c>
      <c r="P33" s="109">
        <f t="shared" si="3"/>
        <v>2196.04</v>
      </c>
      <c r="Q33" s="109">
        <f t="shared" si="3"/>
        <v>630</v>
      </c>
      <c r="R33" s="109">
        <f t="shared" si="3"/>
        <v>495</v>
      </c>
      <c r="S33" s="109">
        <f t="shared" si="3"/>
        <v>438.4198</v>
      </c>
      <c r="T33" s="109">
        <f t="shared" si="3"/>
        <v>588.2</v>
      </c>
      <c r="U33" s="109">
        <f t="shared" si="3"/>
        <v>18</v>
      </c>
      <c r="V33" s="109">
        <f t="shared" si="3"/>
        <v>190</v>
      </c>
      <c r="W33" s="109">
        <f t="shared" si="3"/>
        <v>126</v>
      </c>
      <c r="X33" s="109">
        <f t="shared" si="3"/>
        <v>300</v>
      </c>
      <c r="Y33" s="69">
        <f>SUM(C33:X33)</f>
        <v>13864.029</v>
      </c>
    </row>
    <row r="34" ht="15.6" spans="1:25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>
        <f>Y33/Y2</f>
        <v>124.901162162162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workbookViewId="0">
      <pane ySplit="7" topLeftCell="A11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3.8888888888889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6.33333333333333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20" width="6.44444444444444" customWidth="1"/>
    <col min="21" max="21" width="7.77777777777778" customWidth="1"/>
    <col min="22" max="22" width="6.11111111111111" customWidth="1"/>
    <col min="23" max="24" width="6.22222222222222" customWidth="1"/>
    <col min="25" max="25" width="6.11111111111111" customWidth="1"/>
    <col min="26" max="26" width="5.66666666666667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2"/>
      <c r="B2" s="95" t="s">
        <v>121</v>
      </c>
      <c r="C2" s="96" t="s">
        <v>2</v>
      </c>
      <c r="D2" s="4" t="s">
        <v>3</v>
      </c>
      <c r="E2" s="4" t="s">
        <v>4</v>
      </c>
      <c r="F2" s="4" t="s">
        <v>122</v>
      </c>
      <c r="G2" s="4" t="s">
        <v>5</v>
      </c>
      <c r="H2" s="4" t="s">
        <v>82</v>
      </c>
      <c r="I2" s="4" t="s">
        <v>7</v>
      </c>
      <c r="J2" s="4" t="s">
        <v>8</v>
      </c>
      <c r="K2" s="4" t="s">
        <v>9</v>
      </c>
      <c r="L2" s="4" t="s">
        <v>52</v>
      </c>
      <c r="M2" s="4" t="s">
        <v>21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95</v>
      </c>
      <c r="S2" s="4" t="s">
        <v>123</v>
      </c>
      <c r="T2" s="4" t="s">
        <v>71</v>
      </c>
      <c r="U2" s="4" t="s">
        <v>69</v>
      </c>
      <c r="V2" s="4" t="s">
        <v>17</v>
      </c>
      <c r="W2" s="4" t="s">
        <v>124</v>
      </c>
      <c r="X2" s="4" t="s">
        <v>24</v>
      </c>
      <c r="Y2" s="4" t="s">
        <v>72</v>
      </c>
      <c r="Z2" s="4" t="s">
        <v>125</v>
      </c>
      <c r="AA2" s="116">
        <v>105</v>
      </c>
    </row>
    <row r="3" spans="1:27">
      <c r="A3" s="5"/>
      <c r="B3" s="97"/>
      <c r="C3" s="9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7"/>
    </row>
    <row r="4" spans="1:27">
      <c r="A4" s="5"/>
      <c r="B4" s="97"/>
      <c r="C4" s="9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7"/>
    </row>
    <row r="5" ht="12" customHeight="1" spans="1:27">
      <c r="A5" s="5"/>
      <c r="B5" s="97"/>
      <c r="C5" s="9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17"/>
    </row>
    <row r="6" spans="1:27">
      <c r="A6" s="5"/>
      <c r="B6" s="97"/>
      <c r="C6" s="9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17"/>
    </row>
    <row r="7" ht="28" customHeight="1" spans="1:27">
      <c r="A7" s="8"/>
      <c r="B7" s="99"/>
      <c r="C7" s="10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8"/>
    </row>
    <row r="8" ht="15" customHeight="1" spans="1:27">
      <c r="A8" s="11"/>
      <c r="B8" s="59"/>
      <c r="C8" s="101">
        <v>1</v>
      </c>
      <c r="D8" s="102">
        <v>2</v>
      </c>
      <c r="E8" s="101">
        <v>3</v>
      </c>
      <c r="F8" s="101">
        <v>4</v>
      </c>
      <c r="G8" s="101">
        <v>5</v>
      </c>
      <c r="H8" s="102">
        <v>6</v>
      </c>
      <c r="I8" s="101">
        <v>7</v>
      </c>
      <c r="J8" s="101">
        <v>8</v>
      </c>
      <c r="K8" s="101">
        <v>9</v>
      </c>
      <c r="L8" s="102">
        <v>10</v>
      </c>
      <c r="M8" s="101">
        <v>11</v>
      </c>
      <c r="N8" s="101">
        <v>12</v>
      </c>
      <c r="O8" s="101">
        <v>13</v>
      </c>
      <c r="P8" s="102">
        <v>14</v>
      </c>
      <c r="Q8" s="101">
        <v>15</v>
      </c>
      <c r="R8" s="101">
        <v>16</v>
      </c>
      <c r="S8" s="101">
        <v>17</v>
      </c>
      <c r="T8" s="102">
        <v>18</v>
      </c>
      <c r="U8" s="101">
        <v>19</v>
      </c>
      <c r="V8" s="101">
        <v>20</v>
      </c>
      <c r="W8" s="101">
        <v>21</v>
      </c>
      <c r="X8" s="102">
        <v>22</v>
      </c>
      <c r="Y8" s="101">
        <v>23</v>
      </c>
      <c r="Z8" s="101">
        <v>24</v>
      </c>
      <c r="AA8" s="119" t="s">
        <v>27</v>
      </c>
    </row>
    <row r="9" spans="1:27">
      <c r="A9" s="103" t="s">
        <v>28</v>
      </c>
      <c r="B9" s="15" t="s">
        <v>29</v>
      </c>
      <c r="C9" s="16">
        <v>0.1505</v>
      </c>
      <c r="D9" s="17"/>
      <c r="E9" s="17">
        <v>0.00644</v>
      </c>
      <c r="F9" s="17"/>
      <c r="G9" s="17">
        <v>0.0268</v>
      </c>
      <c r="H9" s="17"/>
      <c r="I9" s="8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86"/>
      <c r="X9" s="87"/>
      <c r="Y9" s="87"/>
      <c r="Z9" s="87"/>
      <c r="AA9" s="61" t="s">
        <v>109</v>
      </c>
    </row>
    <row r="10" spans="1:27">
      <c r="A10" s="104"/>
      <c r="B10" s="20" t="s">
        <v>126</v>
      </c>
      <c r="C10" s="21"/>
      <c r="D10" s="22"/>
      <c r="E10" s="22">
        <v>0.0081</v>
      </c>
      <c r="F10" s="22"/>
      <c r="G10" s="22"/>
      <c r="H10" s="22"/>
      <c r="I10" s="110">
        <v>0.00056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10"/>
      <c r="X10" s="113"/>
      <c r="Y10" s="113"/>
      <c r="Z10" s="113"/>
      <c r="AA10" s="63"/>
    </row>
    <row r="11" spans="1:27">
      <c r="A11" s="104"/>
      <c r="B11" s="24" t="s">
        <v>32</v>
      </c>
      <c r="C11" s="21"/>
      <c r="D11" s="22">
        <v>0.0107</v>
      </c>
      <c r="E11" s="22"/>
      <c r="F11" s="22">
        <v>0.004</v>
      </c>
      <c r="G11" s="22"/>
      <c r="H11" s="22"/>
      <c r="I11" s="110"/>
      <c r="J11" s="22">
        <v>0.0304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10"/>
      <c r="X11" s="113"/>
      <c r="Y11" s="113"/>
      <c r="Z11" s="113"/>
      <c r="AA11" s="63"/>
    </row>
    <row r="12" spans="1:27">
      <c r="A12" s="104"/>
      <c r="B12" s="20"/>
      <c r="C12" s="21"/>
      <c r="D12" s="22"/>
      <c r="E12" s="22"/>
      <c r="F12" s="22"/>
      <c r="G12" s="22"/>
      <c r="H12" s="22"/>
      <c r="I12" s="11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10"/>
      <c r="X12" s="113"/>
      <c r="Y12" s="113"/>
      <c r="Z12" s="113"/>
      <c r="AA12" s="63"/>
    </row>
    <row r="13" ht="13.95" spans="1:27">
      <c r="A13" s="105"/>
      <c r="B13" s="26"/>
      <c r="C13" s="27"/>
      <c r="D13" s="28"/>
      <c r="E13" s="28"/>
      <c r="F13" s="28"/>
      <c r="G13" s="28"/>
      <c r="H13" s="28"/>
      <c r="I13" s="11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11"/>
      <c r="X13" s="114"/>
      <c r="Y13" s="114"/>
      <c r="Z13" s="114"/>
      <c r="AA13" s="63"/>
    </row>
    <row r="14" spans="1:27">
      <c r="A14" s="103" t="s">
        <v>33</v>
      </c>
      <c r="B14" s="15" t="s">
        <v>69</v>
      </c>
      <c r="C14" s="16"/>
      <c r="D14" s="17"/>
      <c r="E14" s="17"/>
      <c r="F14" s="17"/>
      <c r="G14" s="17"/>
      <c r="H14" s="17"/>
      <c r="I14" s="8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0.1066</v>
      </c>
      <c r="V14" s="17"/>
      <c r="W14" s="86"/>
      <c r="X14" s="87"/>
      <c r="Y14" s="87"/>
      <c r="Z14" s="87"/>
      <c r="AA14" s="63"/>
    </row>
    <row r="15" spans="1:27">
      <c r="A15" s="104"/>
      <c r="B15" s="20"/>
      <c r="C15" s="21"/>
      <c r="D15" s="22"/>
      <c r="E15" s="22"/>
      <c r="F15" s="22"/>
      <c r="G15" s="22"/>
      <c r="H15" s="22"/>
      <c r="I15" s="11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10"/>
      <c r="X15" s="113"/>
      <c r="Y15" s="113"/>
      <c r="Z15" s="113"/>
      <c r="AA15" s="63"/>
    </row>
    <row r="16" spans="1:27">
      <c r="A16" s="104"/>
      <c r="B16" s="20"/>
      <c r="C16" s="21"/>
      <c r="D16" s="22"/>
      <c r="E16" s="22"/>
      <c r="F16" s="22"/>
      <c r="G16" s="22"/>
      <c r="H16" s="22"/>
      <c r="I16" s="11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10"/>
      <c r="X16" s="113"/>
      <c r="Y16" s="113"/>
      <c r="Z16" s="113"/>
      <c r="AA16" s="63"/>
    </row>
    <row r="17" ht="13.95" spans="1:27">
      <c r="A17" s="105"/>
      <c r="B17" s="26"/>
      <c r="C17" s="32"/>
      <c r="D17" s="33"/>
      <c r="E17" s="33"/>
      <c r="F17" s="33"/>
      <c r="G17" s="33"/>
      <c r="H17" s="33"/>
      <c r="I17" s="11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12"/>
      <c r="X17" s="115"/>
      <c r="Y17" s="115"/>
      <c r="Z17" s="115"/>
      <c r="AA17" s="63"/>
    </row>
    <row r="18" ht="26.4" spans="1:27">
      <c r="A18" s="106" t="s">
        <v>34</v>
      </c>
      <c r="B18" s="36" t="s">
        <v>127</v>
      </c>
      <c r="C18" s="16"/>
      <c r="D18" s="17"/>
      <c r="E18" s="17"/>
      <c r="F18" s="17"/>
      <c r="G18" s="17"/>
      <c r="H18" s="17"/>
      <c r="I18" s="86"/>
      <c r="J18" s="17"/>
      <c r="K18" s="17"/>
      <c r="L18" s="17"/>
      <c r="M18" s="17"/>
      <c r="N18" s="17">
        <v>0.0754</v>
      </c>
      <c r="O18" s="17">
        <v>0.011</v>
      </c>
      <c r="P18" s="17">
        <v>0.0124</v>
      </c>
      <c r="Q18" s="17">
        <v>0.0023</v>
      </c>
      <c r="R18" s="17">
        <v>0.0773</v>
      </c>
      <c r="S18" s="17">
        <v>0.0476</v>
      </c>
      <c r="T18" s="17"/>
      <c r="U18" s="17"/>
      <c r="V18" s="17">
        <v>0.0073</v>
      </c>
      <c r="W18" s="86"/>
      <c r="X18" s="87"/>
      <c r="Y18" s="87"/>
      <c r="Z18" s="87"/>
      <c r="AA18" s="63"/>
    </row>
    <row r="19" ht="18" customHeight="1" spans="1:27">
      <c r="A19" s="107"/>
      <c r="B19" s="38" t="s">
        <v>61</v>
      </c>
      <c r="C19" s="21"/>
      <c r="D19" s="22"/>
      <c r="E19" s="22"/>
      <c r="F19" s="22"/>
      <c r="G19" s="22"/>
      <c r="H19" s="22"/>
      <c r="I19" s="110"/>
      <c r="J19" s="22">
        <v>0.01</v>
      </c>
      <c r="K19" s="22"/>
      <c r="L19" s="22"/>
      <c r="M19" s="22"/>
      <c r="N19" s="22"/>
      <c r="O19" s="22">
        <v>0.0103</v>
      </c>
      <c r="P19" s="22">
        <v>0.0102</v>
      </c>
      <c r="Q19" s="22">
        <v>0.0034</v>
      </c>
      <c r="R19" s="22">
        <v>0.0764</v>
      </c>
      <c r="S19" s="22"/>
      <c r="T19" s="22"/>
      <c r="U19" s="22"/>
      <c r="V19" s="22">
        <v>0.003</v>
      </c>
      <c r="W19" s="110"/>
      <c r="X19" s="113"/>
      <c r="Y19" s="113"/>
      <c r="Z19" s="113"/>
      <c r="AA19" s="63"/>
    </row>
    <row r="20" spans="1:27">
      <c r="A20" s="107"/>
      <c r="B20" s="38" t="s">
        <v>101</v>
      </c>
      <c r="C20" s="21"/>
      <c r="D20" s="22">
        <v>0.00744</v>
      </c>
      <c r="E20" s="22"/>
      <c r="F20" s="22"/>
      <c r="G20" s="22"/>
      <c r="H20" s="22"/>
      <c r="I20" s="110"/>
      <c r="J20" s="22"/>
      <c r="K20" s="22"/>
      <c r="L20" s="22"/>
      <c r="M20" s="22">
        <v>0.044</v>
      </c>
      <c r="N20" s="22"/>
      <c r="O20" s="22"/>
      <c r="P20" s="22"/>
      <c r="Q20" s="22"/>
      <c r="R20" s="22"/>
      <c r="S20" s="22"/>
      <c r="T20" s="22"/>
      <c r="U20" s="22"/>
      <c r="V20" s="22"/>
      <c r="W20" s="110"/>
      <c r="X20" s="113"/>
      <c r="Y20" s="113"/>
      <c r="Z20" s="113"/>
      <c r="AA20" s="63"/>
    </row>
    <row r="21" spans="1:27">
      <c r="A21" s="107"/>
      <c r="B21" s="38" t="s">
        <v>63</v>
      </c>
      <c r="C21" s="21"/>
      <c r="D21" s="22"/>
      <c r="E21" s="22">
        <v>0.0084</v>
      </c>
      <c r="F21" s="22"/>
      <c r="G21" s="22"/>
      <c r="H21" s="22"/>
      <c r="I21" s="110"/>
      <c r="J21" s="22"/>
      <c r="K21" s="22"/>
      <c r="L21" s="22">
        <v>0.018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10"/>
      <c r="X21" s="113"/>
      <c r="Y21" s="113"/>
      <c r="Z21" s="113"/>
      <c r="AA21" s="63"/>
    </row>
    <row r="22" spans="1:27">
      <c r="A22" s="107"/>
      <c r="B22" s="24" t="s">
        <v>39</v>
      </c>
      <c r="C22" s="21"/>
      <c r="D22" s="22"/>
      <c r="E22" s="22"/>
      <c r="F22" s="22"/>
      <c r="G22" s="22"/>
      <c r="H22" s="22"/>
      <c r="I22" s="110"/>
      <c r="J22" s="22"/>
      <c r="K22" s="22">
        <v>0.0475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10"/>
      <c r="X22" s="113"/>
      <c r="Y22" s="113"/>
      <c r="Z22" s="113"/>
      <c r="AA22" s="63"/>
    </row>
    <row r="23" ht="13.95" spans="1:27">
      <c r="A23" s="108"/>
      <c r="B23" s="40"/>
      <c r="C23" s="27"/>
      <c r="D23" s="28"/>
      <c r="E23" s="28"/>
      <c r="F23" s="28"/>
      <c r="G23" s="28"/>
      <c r="H23" s="28"/>
      <c r="I23" s="11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11"/>
      <c r="X23" s="114"/>
      <c r="Y23" s="114"/>
      <c r="Z23" s="114"/>
      <c r="AA23" s="63"/>
    </row>
    <row r="24" spans="1:27">
      <c r="A24" s="106" t="s">
        <v>40</v>
      </c>
      <c r="B24" s="15" t="s">
        <v>128</v>
      </c>
      <c r="C24" s="16">
        <v>0.0103</v>
      </c>
      <c r="D24" s="17">
        <v>0.00203</v>
      </c>
      <c r="E24" s="17">
        <v>0.01044</v>
      </c>
      <c r="F24" s="17"/>
      <c r="G24" s="17"/>
      <c r="H24" s="17"/>
      <c r="I24" s="86"/>
      <c r="J24" s="17"/>
      <c r="K24" s="17"/>
      <c r="L24" s="17"/>
      <c r="M24" s="17"/>
      <c r="N24" s="17"/>
      <c r="O24" s="17"/>
      <c r="P24" s="17"/>
      <c r="Q24" s="17">
        <v>0.0024</v>
      </c>
      <c r="R24" s="17"/>
      <c r="S24" s="17"/>
      <c r="T24" s="17">
        <v>0.0444</v>
      </c>
      <c r="U24" s="17"/>
      <c r="V24" s="17"/>
      <c r="W24" s="86">
        <v>11</v>
      </c>
      <c r="X24" s="87"/>
      <c r="Y24" s="87"/>
      <c r="Z24" s="87">
        <v>5</v>
      </c>
      <c r="AA24" s="63"/>
    </row>
    <row r="25" spans="1:27">
      <c r="A25" s="107"/>
      <c r="B25" s="20" t="s">
        <v>92</v>
      </c>
      <c r="C25" s="21">
        <v>0.15344</v>
      </c>
      <c r="D25" s="22"/>
      <c r="E25" s="22">
        <v>0.0084</v>
      </c>
      <c r="F25" s="22"/>
      <c r="G25" s="22"/>
      <c r="H25" s="22">
        <v>0.003</v>
      </c>
      <c r="I25" s="11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10"/>
      <c r="X25" s="113"/>
      <c r="Y25" s="113"/>
      <c r="Z25" s="113"/>
      <c r="AA25" s="63"/>
    </row>
    <row r="26" spans="1:27">
      <c r="A26" s="107"/>
      <c r="B26" s="20"/>
      <c r="C26" s="21"/>
      <c r="D26" s="22"/>
      <c r="E26" s="22"/>
      <c r="F26" s="22"/>
      <c r="G26" s="22"/>
      <c r="H26" s="22"/>
      <c r="I26" s="11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0"/>
      <c r="X26" s="113"/>
      <c r="Y26" s="113"/>
      <c r="Z26" s="113"/>
      <c r="AA26" s="63"/>
    </row>
    <row r="27" spans="1:27">
      <c r="A27" s="107"/>
      <c r="B27" s="31"/>
      <c r="C27" s="32"/>
      <c r="D27" s="33"/>
      <c r="E27" s="33"/>
      <c r="F27" s="33"/>
      <c r="G27" s="33"/>
      <c r="H27" s="33"/>
      <c r="I27" s="11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12"/>
      <c r="X27" s="115"/>
      <c r="Y27" s="115"/>
      <c r="Z27" s="115"/>
      <c r="AA27" s="63"/>
    </row>
    <row r="28" ht="13.95" spans="1:27">
      <c r="A28" s="108"/>
      <c r="B28" s="26"/>
      <c r="C28" s="27"/>
      <c r="D28" s="28"/>
      <c r="E28" s="28"/>
      <c r="F28" s="28"/>
      <c r="G28" s="28"/>
      <c r="H28" s="28"/>
      <c r="I28" s="111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11"/>
      <c r="X28" s="114">
        <v>1</v>
      </c>
      <c r="Y28" s="114">
        <v>1</v>
      </c>
      <c r="Z28" s="114"/>
      <c r="AA28" s="63"/>
    </row>
    <row r="29" ht="16.35" spans="1:27">
      <c r="A29" s="42" t="s">
        <v>42</v>
      </c>
      <c r="B29" s="43"/>
      <c r="C29" s="16">
        <f t="shared" ref="C29:L29" si="0">SUM(C9:C28)</f>
        <v>0.31424</v>
      </c>
      <c r="D29" s="17">
        <f t="shared" si="0"/>
        <v>0.02017</v>
      </c>
      <c r="E29" s="17">
        <f t="shared" si="0"/>
        <v>0.04178</v>
      </c>
      <c r="F29" s="17">
        <f t="shared" si="0"/>
        <v>0.004</v>
      </c>
      <c r="G29" s="17">
        <f t="shared" si="0"/>
        <v>0.0268</v>
      </c>
      <c r="H29" s="17">
        <f t="shared" si="0"/>
        <v>0.003</v>
      </c>
      <c r="I29" s="86">
        <f t="shared" si="0"/>
        <v>0.00056</v>
      </c>
      <c r="J29" s="17">
        <f t="shared" si="0"/>
        <v>0.0404</v>
      </c>
      <c r="K29" s="17">
        <f t="shared" si="0"/>
        <v>0.0475</v>
      </c>
      <c r="L29" s="17">
        <f t="shared" si="0"/>
        <v>0.018</v>
      </c>
      <c r="M29" s="17">
        <f t="shared" ref="M29:W29" si="1">SUM(M9:M28)</f>
        <v>0.044</v>
      </c>
      <c r="N29" s="17">
        <f t="shared" si="1"/>
        <v>0.0754</v>
      </c>
      <c r="O29" s="17">
        <f t="shared" si="1"/>
        <v>0.0213</v>
      </c>
      <c r="P29" s="17">
        <f t="shared" si="1"/>
        <v>0.0226</v>
      </c>
      <c r="Q29" s="17">
        <f t="shared" si="1"/>
        <v>0.0081</v>
      </c>
      <c r="R29" s="17">
        <f t="shared" si="1"/>
        <v>0.1537</v>
      </c>
      <c r="S29" s="17">
        <f t="shared" si="1"/>
        <v>0.0476</v>
      </c>
      <c r="T29" s="17">
        <f t="shared" si="1"/>
        <v>0.0444</v>
      </c>
      <c r="U29" s="17">
        <f t="shared" si="1"/>
        <v>0.1066</v>
      </c>
      <c r="V29" s="17">
        <f t="shared" si="1"/>
        <v>0.0103</v>
      </c>
      <c r="W29" s="17">
        <v>11</v>
      </c>
      <c r="X29" s="17">
        <v>1</v>
      </c>
      <c r="Y29" s="17">
        <v>1</v>
      </c>
      <c r="Z29" s="17">
        <v>5</v>
      </c>
      <c r="AA29" s="66"/>
    </row>
    <row r="30" ht="15.6" hidden="1" spans="1:27">
      <c r="A30" s="44" t="s">
        <v>43</v>
      </c>
      <c r="B30" s="45"/>
      <c r="C30" s="83">
        <f>105*C29</f>
        <v>32.9952</v>
      </c>
      <c r="D30" s="83">
        <f t="shared" ref="D30:Y30" si="2">105*D29</f>
        <v>2.11785</v>
      </c>
      <c r="E30" s="83">
        <f t="shared" si="2"/>
        <v>4.3869</v>
      </c>
      <c r="F30" s="83">
        <f t="shared" si="2"/>
        <v>0.42</v>
      </c>
      <c r="G30" s="83">
        <f t="shared" si="2"/>
        <v>2.814</v>
      </c>
      <c r="H30" s="83">
        <f t="shared" si="2"/>
        <v>0.315</v>
      </c>
      <c r="I30" s="83">
        <f t="shared" si="2"/>
        <v>0.0588</v>
      </c>
      <c r="J30" s="83">
        <f t="shared" si="2"/>
        <v>4.242</v>
      </c>
      <c r="K30" s="83">
        <f t="shared" si="2"/>
        <v>4.9875</v>
      </c>
      <c r="L30" s="83">
        <f t="shared" si="2"/>
        <v>1.89</v>
      </c>
      <c r="M30" s="83">
        <f t="shared" si="2"/>
        <v>4.62</v>
      </c>
      <c r="N30" s="83">
        <f t="shared" si="2"/>
        <v>7.917</v>
      </c>
      <c r="O30" s="83">
        <f t="shared" si="2"/>
        <v>2.2365</v>
      </c>
      <c r="P30" s="83">
        <f t="shared" si="2"/>
        <v>2.373</v>
      </c>
      <c r="Q30" s="83">
        <f t="shared" si="2"/>
        <v>0.8505</v>
      </c>
      <c r="R30" s="83">
        <f t="shared" si="2"/>
        <v>16.1385</v>
      </c>
      <c r="S30" s="83">
        <f t="shared" si="2"/>
        <v>4.998</v>
      </c>
      <c r="T30" s="83">
        <f t="shared" si="2"/>
        <v>4.662</v>
      </c>
      <c r="U30" s="83">
        <v>56</v>
      </c>
      <c r="V30" s="83">
        <f t="shared" si="2"/>
        <v>1.0815</v>
      </c>
      <c r="W30" s="83">
        <v>11</v>
      </c>
      <c r="X30" s="83">
        <v>1</v>
      </c>
      <c r="Y30" s="83">
        <v>1</v>
      </c>
      <c r="Z30" s="83">
        <v>5</v>
      </c>
      <c r="AA30" s="120"/>
    </row>
    <row r="31" ht="15.6" spans="1:27">
      <c r="A31" s="44" t="s">
        <v>43</v>
      </c>
      <c r="B31" s="45"/>
      <c r="C31" s="46">
        <f t="shared" ref="C31:L31" si="3">ROUND(C30,2)</f>
        <v>33</v>
      </c>
      <c r="D31" s="48">
        <f t="shared" si="3"/>
        <v>2.12</v>
      </c>
      <c r="E31" s="48">
        <f t="shared" si="3"/>
        <v>4.39</v>
      </c>
      <c r="F31" s="48">
        <f t="shared" si="3"/>
        <v>0.42</v>
      </c>
      <c r="G31" s="48">
        <f t="shared" si="3"/>
        <v>2.81</v>
      </c>
      <c r="H31" s="48">
        <f t="shared" si="3"/>
        <v>0.32</v>
      </c>
      <c r="I31" s="48">
        <f t="shared" si="3"/>
        <v>0.06</v>
      </c>
      <c r="J31" s="48">
        <f t="shared" si="3"/>
        <v>4.24</v>
      </c>
      <c r="K31" s="48">
        <f t="shared" si="3"/>
        <v>4.99</v>
      </c>
      <c r="L31" s="48">
        <f t="shared" si="3"/>
        <v>1.89</v>
      </c>
      <c r="M31" s="48">
        <f t="shared" ref="M31:W31" si="4">ROUND(M30,2)</f>
        <v>4.62</v>
      </c>
      <c r="N31" s="55">
        <f t="shared" si="4"/>
        <v>7.92</v>
      </c>
      <c r="O31" s="55">
        <f t="shared" si="4"/>
        <v>2.24</v>
      </c>
      <c r="P31" s="55">
        <f t="shared" si="4"/>
        <v>2.37</v>
      </c>
      <c r="Q31" s="55">
        <f t="shared" si="4"/>
        <v>0.85</v>
      </c>
      <c r="R31" s="55">
        <f t="shared" si="4"/>
        <v>16.14</v>
      </c>
      <c r="S31" s="55">
        <f t="shared" si="4"/>
        <v>5</v>
      </c>
      <c r="T31" s="55">
        <f t="shared" si="4"/>
        <v>4.66</v>
      </c>
      <c r="U31" s="55">
        <f t="shared" si="4"/>
        <v>56</v>
      </c>
      <c r="V31" s="55">
        <f t="shared" si="4"/>
        <v>1.08</v>
      </c>
      <c r="W31" s="55">
        <v>11</v>
      </c>
      <c r="X31" s="55">
        <v>1</v>
      </c>
      <c r="Y31" s="55">
        <v>1</v>
      </c>
      <c r="Z31" s="55">
        <v>5</v>
      </c>
      <c r="AA31" s="68"/>
    </row>
    <row r="32" ht="15.6" spans="1:27">
      <c r="A32" s="44" t="s">
        <v>44</v>
      </c>
      <c r="B32" s="45"/>
      <c r="C32" s="46">
        <v>79</v>
      </c>
      <c r="D32" s="47">
        <v>800</v>
      </c>
      <c r="E32" s="47">
        <v>80</v>
      </c>
      <c r="F32" s="47">
        <v>160</v>
      </c>
      <c r="G32" s="47">
        <v>60</v>
      </c>
      <c r="H32" s="48">
        <v>900</v>
      </c>
      <c r="I32" s="47">
        <v>1800</v>
      </c>
      <c r="J32" s="47">
        <v>62.37</v>
      </c>
      <c r="K32" s="47">
        <v>39.5</v>
      </c>
      <c r="L32" s="48">
        <v>250</v>
      </c>
      <c r="M32" s="48">
        <v>133</v>
      </c>
      <c r="N32" s="48">
        <v>28</v>
      </c>
      <c r="O32" s="48">
        <v>52</v>
      </c>
      <c r="P32" s="55">
        <v>82</v>
      </c>
      <c r="Q32" s="55">
        <v>200</v>
      </c>
      <c r="R32" s="48">
        <v>253</v>
      </c>
      <c r="S32" s="55">
        <v>155</v>
      </c>
      <c r="T32" s="55">
        <v>85</v>
      </c>
      <c r="U32" s="55">
        <v>40</v>
      </c>
      <c r="V32" s="55">
        <v>368.42</v>
      </c>
      <c r="W32" s="55">
        <v>6</v>
      </c>
      <c r="X32" s="88">
        <v>15</v>
      </c>
      <c r="Y32" s="88">
        <v>18</v>
      </c>
      <c r="Z32" s="88">
        <v>2.7</v>
      </c>
      <c r="AA32" s="20"/>
    </row>
    <row r="33" ht="16.35" spans="1:27">
      <c r="A33" s="49" t="s">
        <v>45</v>
      </c>
      <c r="B33" s="50"/>
      <c r="C33" s="109">
        <f t="shared" ref="C33:L33" si="5">C31*C32</f>
        <v>2607</v>
      </c>
      <c r="D33" s="109">
        <f t="shared" si="5"/>
        <v>1696</v>
      </c>
      <c r="E33" s="109">
        <f t="shared" si="5"/>
        <v>351.2</v>
      </c>
      <c r="F33" s="109">
        <f t="shared" si="5"/>
        <v>67.2</v>
      </c>
      <c r="G33" s="109">
        <f t="shared" si="5"/>
        <v>168.6</v>
      </c>
      <c r="H33" s="109">
        <f t="shared" si="5"/>
        <v>288</v>
      </c>
      <c r="I33" s="109">
        <f t="shared" si="5"/>
        <v>108</v>
      </c>
      <c r="J33" s="109">
        <f t="shared" si="5"/>
        <v>264.4488</v>
      </c>
      <c r="K33" s="109">
        <f t="shared" si="5"/>
        <v>197.105</v>
      </c>
      <c r="L33" s="109">
        <f t="shared" si="5"/>
        <v>472.5</v>
      </c>
      <c r="M33" s="109">
        <f t="shared" ref="M33:Z33" si="6">M31*M32</f>
        <v>614.46</v>
      </c>
      <c r="N33" s="109">
        <f t="shared" si="6"/>
        <v>221.76</v>
      </c>
      <c r="O33" s="109">
        <f t="shared" si="6"/>
        <v>116.48</v>
      </c>
      <c r="P33" s="109">
        <f t="shared" si="6"/>
        <v>194.34</v>
      </c>
      <c r="Q33" s="109">
        <f t="shared" si="6"/>
        <v>170</v>
      </c>
      <c r="R33" s="109">
        <f t="shared" si="6"/>
        <v>4083.42</v>
      </c>
      <c r="S33" s="109">
        <f t="shared" si="6"/>
        <v>775</v>
      </c>
      <c r="T33" s="109">
        <f t="shared" si="6"/>
        <v>396.1</v>
      </c>
      <c r="U33" s="109">
        <f t="shared" si="6"/>
        <v>2240</v>
      </c>
      <c r="V33" s="109">
        <f t="shared" si="6"/>
        <v>397.8936</v>
      </c>
      <c r="W33" s="109">
        <f t="shared" si="6"/>
        <v>66</v>
      </c>
      <c r="X33" s="109">
        <f t="shared" si="6"/>
        <v>15</v>
      </c>
      <c r="Y33" s="109">
        <f t="shared" si="6"/>
        <v>18</v>
      </c>
      <c r="Z33" s="109">
        <f t="shared" si="6"/>
        <v>13.5</v>
      </c>
      <c r="AA33" s="69">
        <f>SUM(C33:Z33)</f>
        <v>15542.0074</v>
      </c>
    </row>
    <row r="34" ht="15.6" spans="1:27">
      <c r="A34" s="52"/>
      <c r="B34" s="52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53">
        <f>AA33/AA2</f>
        <v>148.019118095238</v>
      </c>
    </row>
    <row r="35" customFormat="1" ht="27" customHeight="1" spans="2:13">
      <c r="B35" s="54" t="s">
        <v>46</v>
      </c>
      <c r="M35" s="53"/>
    </row>
    <row r="36" customFormat="1" ht="27" customHeight="1" spans="2:13">
      <c r="B36" s="54" t="s">
        <v>47</v>
      </c>
      <c r="M36" s="53"/>
    </row>
    <row r="37" customFormat="1" ht="27" customHeight="1" spans="2:2">
      <c r="B37" s="54" t="s">
        <v>48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01.09</vt:lpstr>
      <vt:lpstr>02.09</vt:lpstr>
      <vt:lpstr>05.09</vt:lpstr>
      <vt:lpstr>06.09</vt:lpstr>
      <vt:lpstr>07.09</vt:lpstr>
      <vt:lpstr>08.09</vt:lpstr>
      <vt:lpstr>09.09</vt:lpstr>
      <vt:lpstr>12.09</vt:lpstr>
      <vt:lpstr>13.09</vt:lpstr>
      <vt:lpstr>14.09</vt:lpstr>
      <vt:lpstr>15,09</vt:lpstr>
      <vt:lpstr>16.09</vt:lpstr>
      <vt:lpstr>19.09</vt:lpstr>
      <vt:lpstr>20.09</vt:lpstr>
      <vt:lpstr>21.09</vt:lpstr>
      <vt:lpstr>22.09</vt:lpstr>
      <vt:lpstr>23.09</vt:lpstr>
      <vt:lpstr>26.09</vt:lpstr>
      <vt:lpstr>27.09</vt:lpstr>
      <vt:lpstr>28.09</vt:lpstr>
      <vt:lpstr>29.09</vt:lpstr>
      <vt:lpstr>30.09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2022-10-17T12:43:50Z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1049-11.2.0.11341</vt:lpwstr>
  </property>
  <property fmtid="{D5CDD505-2E9C-101B-9397-08002B2CF9AE}" pid="3" name="ICV">
    <vt:lpwstr>8A65784BB0A14A5786B3BCFF91237D5C</vt:lpwstr>
  </property>
</Properties>
</file>