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5" activeTab="13"/>
  </bookViews>
  <sheets>
    <sheet name="01.08." sheetId="118" r:id="rId1"/>
    <sheet name="02.08" sheetId="116" r:id="rId2"/>
    <sheet name="0308" sheetId="124" r:id="rId3"/>
    <sheet name="04.08." sheetId="125" r:id="rId4"/>
    <sheet name="05.08" sheetId="108" r:id="rId5"/>
    <sheet name="08.08" sheetId="115" r:id="rId6"/>
    <sheet name="09.08" sheetId="126" r:id="rId7"/>
    <sheet name="10.08" sheetId="94" r:id="rId8"/>
    <sheet name="11.08" sheetId="127" r:id="rId9"/>
    <sheet name="12.08." sheetId="128" r:id="rId10"/>
    <sheet name="15.08" sheetId="114" r:id="rId11"/>
    <sheet name="16.08." sheetId="129" r:id="rId12"/>
    <sheet name="17.08" sheetId="131" r:id="rId13"/>
    <sheet name="18.08," sheetId="105" r:id="rId14"/>
    <sheet name="19.08" sheetId="130" r:id="rId15"/>
    <sheet name="22.08." sheetId="122" r:id="rId16"/>
    <sheet name="23.08." sheetId="133" r:id="rId17"/>
    <sheet name="24.08" sheetId="134" r:id="rId18"/>
    <sheet name="25.08." sheetId="135" r:id="rId19"/>
    <sheet name="26.08" sheetId="132" r:id="rId20"/>
    <sheet name="29.08," sheetId="97" r:id="rId21"/>
    <sheet name="30.08." sheetId="119" r:id="rId22"/>
    <sheet name="31.08." sheetId="58" r:id="rId23"/>
  </sheets>
  <calcPr calcId="144525" refMode="R1C1"/>
</workbook>
</file>

<file path=xl/sharedStrings.xml><?xml version="1.0" encoding="utf-8"?>
<sst xmlns="http://schemas.openxmlformats.org/spreadsheetml/2006/main" count="1136" uniqueCount="180">
  <si>
    <t>Количество продуктов питания, подлежащих закладке на 1 человека</t>
  </si>
  <si>
    <t xml:space="preserve">01 августа  2022                                     27 чел                            </t>
  </si>
  <si>
    <t>Молоко</t>
  </si>
  <si>
    <t>Масло сливочное</t>
  </si>
  <si>
    <t>Сахар</t>
  </si>
  <si>
    <t>Манка</t>
  </si>
  <si>
    <t>Чай</t>
  </si>
  <si>
    <t>Свекла</t>
  </si>
  <si>
    <t>Хлеб пшеничный</t>
  </si>
  <si>
    <t>Хлеб ржаной</t>
  </si>
  <si>
    <t>Сухофрукты</t>
  </si>
  <si>
    <t>Картофель</t>
  </si>
  <si>
    <t>Лук</t>
  </si>
  <si>
    <t>Морковь</t>
  </si>
  <si>
    <t>Масло растительное</t>
  </si>
  <si>
    <t>Грудка куриная</t>
  </si>
  <si>
    <t>Макароны</t>
  </si>
  <si>
    <t>Печенье</t>
  </si>
  <si>
    <t>Сметана</t>
  </si>
  <si>
    <t>Лимонная кислота</t>
  </si>
  <si>
    <t>Мука</t>
  </si>
  <si>
    <t>Дрожжи</t>
  </si>
  <si>
    <t>Яйца</t>
  </si>
  <si>
    <t>Повидло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</si>
  <si>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</si>
  <si>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</si>
  <si>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манная молочная</t>
  </si>
  <si>
    <t>Выдано 22 н.ед</t>
  </si>
  <si>
    <t xml:space="preserve">Чай с сахаром </t>
  </si>
  <si>
    <t>Хлеб с маслом</t>
  </si>
  <si>
    <t>2 завтрак</t>
  </si>
  <si>
    <t>Обед</t>
  </si>
  <si>
    <t>Свекольник с мясом и сметаной</t>
  </si>
  <si>
    <t>Гуляш мясной с макаронами</t>
  </si>
  <si>
    <t>Компот из сухофруктов</t>
  </si>
  <si>
    <t>Хлеб</t>
  </si>
  <si>
    <t>Полдник</t>
  </si>
  <si>
    <t>Оладьи с повидлом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</si>
  <si>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</si>
  <si>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</si>
  <si>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</si>
  <si>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</si>
  <si>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</si>
  <si>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 Повар ______________ Л.М.Абрамкина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</si>
  <si>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Л.Ф.Греян</t>
  </si>
  <si>
    <t xml:space="preserve">02 августа 2022                                 30 чел                            </t>
  </si>
  <si>
    <t>Рис</t>
  </si>
  <si>
    <t>Пшено</t>
  </si>
  <si>
    <t>Какао</t>
  </si>
  <si>
    <t>Рыба Минтай</t>
  </si>
  <si>
    <t xml:space="preserve">Грудка куриная </t>
  </si>
  <si>
    <t>Яблоко</t>
  </si>
  <si>
    <t>яйцо</t>
  </si>
  <si>
    <t>Ванилиин</t>
  </si>
  <si>
    <t xml:space="preserve">Каша  молочная "Дружба" </t>
  </si>
  <si>
    <t>Чай с сахаром</t>
  </si>
  <si>
    <t xml:space="preserve">Хлеб с маслом </t>
  </si>
  <si>
    <t>Суп картофельный с клецками</t>
  </si>
  <si>
    <t>Биточки рыбные тушенные с овощами в сметанном соусе</t>
  </si>
  <si>
    <t>Пюре картофельное</t>
  </si>
  <si>
    <t>Булочка с сахаром</t>
  </si>
  <si>
    <t>Какао с молоком</t>
  </si>
  <si>
    <t xml:space="preserve">03 августа 2022                                 30 чел                            </t>
  </si>
  <si>
    <t>Сок</t>
  </si>
  <si>
    <t>Гречка</t>
  </si>
  <si>
    <t>Горох</t>
  </si>
  <si>
    <t>Творог</t>
  </si>
  <si>
    <t>Яйцо</t>
  </si>
  <si>
    <t>Ванилин</t>
  </si>
  <si>
    <t>Каша рисовая молочная</t>
  </si>
  <si>
    <t>Суп гороховый с мясом</t>
  </si>
  <si>
    <t>Гуляш мясной</t>
  </si>
  <si>
    <t>Гречка отварная</t>
  </si>
  <si>
    <t>Запеканка творожная</t>
  </si>
  <si>
    <t>Соус сметанный</t>
  </si>
  <si>
    <t xml:space="preserve">04 августа  2022                                 31 чел                            </t>
  </si>
  <si>
    <t>Геркулес</t>
  </si>
  <si>
    <t>Банан</t>
  </si>
  <si>
    <t>Капуста</t>
  </si>
  <si>
    <t>Вафли</t>
  </si>
  <si>
    <t xml:space="preserve">Каша овсянная молочная </t>
  </si>
  <si>
    <t>Выдано 18 н.ед</t>
  </si>
  <si>
    <t>Суп крестьянский  с пшеном</t>
  </si>
  <si>
    <t>Капуста тушенная с мясом</t>
  </si>
  <si>
    <t>Омлет</t>
  </si>
  <si>
    <t>Вафли "Артек"</t>
  </si>
  <si>
    <t>Заведующий МДОУ ________________ Е.А. Бабенко                                                                                                                         Повар ______________ Н.М.Газарова</t>
  </si>
  <si>
    <t>«Детский сад «Ферзиковский»» МР «Ферзиковский район»                                                                                                                Повар ______________ А.Н.Василькова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</si>
  <si>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Завхоз ______________ Л.Ф.Греян</t>
  </si>
  <si>
    <t xml:space="preserve">05 августа  2022                                    28 чел                            </t>
  </si>
  <si>
    <t>Рыба Горбуша</t>
  </si>
  <si>
    <t>Сыр</t>
  </si>
  <si>
    <t>Окорок свиной</t>
  </si>
  <si>
    <t>Соль</t>
  </si>
  <si>
    <t xml:space="preserve">Каша гречневая молочная </t>
  </si>
  <si>
    <t>,</t>
  </si>
  <si>
    <t>Суп рыбный со сметаной</t>
  </si>
  <si>
    <t>Тефтели, тушенные в сметанном соусе с овощами</t>
  </si>
  <si>
    <t>Картофельное пюре</t>
  </si>
  <si>
    <t>Макароны с сыром</t>
  </si>
  <si>
    <t xml:space="preserve">08 августа  2022                                     29 чел                            </t>
  </si>
  <si>
    <t>Каша пшенная молочная</t>
  </si>
  <si>
    <t>Мясо тушенное с рисом</t>
  </si>
  <si>
    <t xml:space="preserve">09 августа   2022                                    30 чел                            </t>
  </si>
  <si>
    <t>Огурцы соленые</t>
  </si>
  <si>
    <t>Перловка</t>
  </si>
  <si>
    <t>Выдано 24 н.ед</t>
  </si>
  <si>
    <t>Суп рассольник с мясом и сметаной</t>
  </si>
  <si>
    <t>Рыбные биточки тушенные в сметанном соусе с овощами</t>
  </si>
  <si>
    <t>Макароны отварные</t>
  </si>
  <si>
    <t>Булочка домашняя с сахаром</t>
  </si>
  <si>
    <t xml:space="preserve">10 августа 2022                                 33 чел                            </t>
  </si>
  <si>
    <t>Бананы</t>
  </si>
  <si>
    <t>Каша молочная "Дружба"</t>
  </si>
  <si>
    <t>Выдано 21 н.ед</t>
  </si>
  <si>
    <t>Суп вермишелевый</t>
  </si>
  <si>
    <t xml:space="preserve">Компот из сухофруктов </t>
  </si>
  <si>
    <t xml:space="preserve">11 августа 2022                                35 чел                            </t>
  </si>
  <si>
    <t>Сосиски</t>
  </si>
  <si>
    <t>Крахмал</t>
  </si>
  <si>
    <t>Замороженная ягода</t>
  </si>
  <si>
    <t>Каша овсянная молочная</t>
  </si>
  <si>
    <t>Чай с  сахаром</t>
  </si>
  <si>
    <t>Капуста тушенная</t>
  </si>
  <si>
    <t>Сосиска отварная</t>
  </si>
  <si>
    <t>Биточки манные</t>
  </si>
  <si>
    <t>Соус ягодный</t>
  </si>
  <si>
    <t xml:space="preserve">12 августа  2022                                    36 чел                            </t>
  </si>
  <si>
    <t>Творого</t>
  </si>
  <si>
    <t>Каша гречневая молочная</t>
  </si>
  <si>
    <t>Выдано 23 н.ед</t>
  </si>
  <si>
    <t>Запеканка картофельная с мясом</t>
  </si>
  <si>
    <t>Компот из ягод и яблок</t>
  </si>
  <si>
    <t>Ватрушка с творогом</t>
  </si>
  <si>
    <t xml:space="preserve">15 августа  2022                                    38 чел                            </t>
  </si>
  <si>
    <t>Грудка</t>
  </si>
  <si>
    <t>Вафли развесные</t>
  </si>
  <si>
    <t>Борщ с мясом и сметаной</t>
  </si>
  <si>
    <t>Тефтели в сметанном соусе с овощами</t>
  </si>
  <si>
    <t xml:space="preserve">Вафли </t>
  </si>
  <si>
    <t xml:space="preserve">16 августа                                      39 чел                            </t>
  </si>
  <si>
    <t>Томатная паста</t>
  </si>
  <si>
    <t xml:space="preserve">Каша пшенная молочная </t>
  </si>
  <si>
    <t>Суп гороховый</t>
  </si>
  <si>
    <t>Рыбные биточки, тушенные с овощами в сметанном соусе</t>
  </si>
  <si>
    <t>Рис отварной</t>
  </si>
  <si>
    <t xml:space="preserve">17 августа 2022                                 39 чел                            </t>
  </si>
  <si>
    <t xml:space="preserve">Каша манная молочная </t>
  </si>
  <si>
    <t xml:space="preserve">18 августа  2022                                 41 чел                            </t>
  </si>
  <si>
    <t>Суп крестьянский с мясом</t>
  </si>
  <si>
    <t>Булочка с творогом</t>
  </si>
  <si>
    <t xml:space="preserve">19 августа  2022                                    37 чел                            </t>
  </si>
  <si>
    <t>Вермишель</t>
  </si>
  <si>
    <t>Суп вермишелевый молочный</t>
  </si>
  <si>
    <t>Голубцы ленивые с</t>
  </si>
  <si>
    <t>отварным рисом</t>
  </si>
  <si>
    <t xml:space="preserve">22 августа  2022                                    40 чел                            </t>
  </si>
  <si>
    <t>Каша овсянная молочная молочная</t>
  </si>
  <si>
    <t>Выдано 20 н.ед</t>
  </si>
  <si>
    <t xml:space="preserve">23 августа 2022                                 44 чел                            </t>
  </si>
  <si>
    <t>Томатнгая паста</t>
  </si>
  <si>
    <t xml:space="preserve">Каша  рисовая молочная </t>
  </si>
  <si>
    <t>Заведующий МДОУ ________________ Е.А. Бабенко                                                                                                                         Повар ______________ О.В.Ефременкова</t>
  </si>
  <si>
    <t xml:space="preserve">24 августа 2022                                 43 чел                            </t>
  </si>
  <si>
    <t xml:space="preserve">25 августа  2022                                    43 чел                            </t>
  </si>
  <si>
    <t>Картофельная запеканка с мясом</t>
  </si>
  <si>
    <t xml:space="preserve">26 августа 2022                                20 чел                            </t>
  </si>
  <si>
    <t xml:space="preserve">29 августа  2022                                     85 чел                            </t>
  </si>
  <si>
    <t>Чоко-Пай</t>
  </si>
  <si>
    <t>Барни</t>
  </si>
  <si>
    <t>Говядина</t>
  </si>
  <si>
    <t>Бисквит</t>
  </si>
  <si>
    <t>Выдано 220 н.ед</t>
  </si>
  <si>
    <t>Мясо тушенное с макаронами</t>
  </si>
  <si>
    <t xml:space="preserve">30 августа  2022                                 91 чел                            </t>
  </si>
  <si>
    <t>Каша молочная "Дружбв"</t>
  </si>
  <si>
    <t>Выдано 25 н.ед</t>
  </si>
  <si>
    <t>Тефтели в сметанном соусе с совощами</t>
  </si>
  <si>
    <t xml:space="preserve">31 августа 2022                                97 чел                            </t>
  </si>
  <si>
    <t>Ленивые голубцы с рисом</t>
  </si>
</sst>
</file>

<file path=xl/styles.xml><?xml version="1.0" encoding="utf-8"?>
<styleSheet xmlns="http://schemas.openxmlformats.org/spreadsheetml/2006/main">
  <numFmts count="6">
    <numFmt numFmtId="176" formatCode="0.0000"/>
    <numFmt numFmtId="177" formatCode="_-* #\ ##0_-;\-* #\ ##0_-;_-* &quot;-&quot;_-;_-@_-"/>
    <numFmt numFmtId="178" formatCode="_-* #\ ##0.00_-;\-* #\ ##0.00_-;_-* &quot;-&quot;??_-;_-@_-"/>
    <numFmt numFmtId="179" formatCode="_-* #\ ##0_-;\-&quot;₽&quot;* #\ ##0_-;_-&quot;₽&quot;* &quot;-&quot;_-;_-@_-"/>
    <numFmt numFmtId="180" formatCode="_-&quot;₽&quot;* #\ ##0.00_-;\-&quot;₽&quot;* #\ ##0.00_-;_-&quot;₽&quot;* &quot;-&quot;??_-;_-@_-"/>
    <numFmt numFmtId="181" formatCode="0.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5" borderId="0" applyNumberFormat="0" applyBorder="0" applyAlignment="0" applyProtection="0">
      <alignment vertical="center"/>
    </xf>
    <xf numFmtId="179" fontId="0" fillId="0" borderId="0" applyBorder="0" applyAlignment="0" applyProtection="0"/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7" fontId="0" fillId="0" borderId="0" applyBorder="0" applyAlignment="0" applyProtection="0"/>
    <xf numFmtId="180" fontId="0" fillId="0" borderId="0" applyBorder="0" applyAlignment="0" applyProtection="0"/>
    <xf numFmtId="178" fontId="0" fillId="0" borderId="0" applyBorder="0" applyAlignment="0" applyProtection="0"/>
    <xf numFmtId="0" fontId="11" fillId="8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1" fillId="15" borderId="0" applyNumberFormat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7" fillId="17" borderId="5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5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3" applyNumberFormat="0" applyFill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4" fillId="0" borderId="5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55" applyNumberFormat="0" applyAlignment="0" applyProtection="0">
      <alignment vertical="center"/>
    </xf>
    <xf numFmtId="0" fontId="26" fillId="25" borderId="56" applyNumberFormat="0" applyAlignment="0" applyProtection="0">
      <alignment vertical="center"/>
    </xf>
    <xf numFmtId="0" fontId="28" fillId="17" borderId="55" applyNumberFormat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3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textRotation="90" wrapText="1"/>
    </xf>
    <xf numFmtId="0" fontId="0" fillId="0" borderId="12" xfId="0" applyBorder="1"/>
    <xf numFmtId="181" fontId="0" fillId="0" borderId="13" xfId="0" applyNumberFormat="1" applyBorder="1"/>
    <xf numFmtId="181" fontId="0" fillId="0" borderId="3" xfId="0" applyNumberFormat="1" applyBorder="1"/>
    <xf numFmtId="176" fontId="0" fillId="0" borderId="3" xfId="0" applyNumberFormat="1" applyBorder="1"/>
    <xf numFmtId="0" fontId="4" fillId="0" borderId="4" xfId="0" applyFont="1" applyBorder="1" applyAlignment="1">
      <alignment horizontal="left" vertical="center" textRotation="90" wrapText="1"/>
    </xf>
    <xf numFmtId="0" fontId="0" fillId="0" borderId="14" xfId="0" applyBorder="1"/>
    <xf numFmtId="181" fontId="0" fillId="0" borderId="15" xfId="0" applyNumberFormat="1" applyBorder="1"/>
    <xf numFmtId="181" fontId="0" fillId="0" borderId="6" xfId="0" applyNumberFormat="1" applyBorder="1"/>
    <xf numFmtId="176" fontId="0" fillId="0" borderId="6" xfId="0" applyNumberFormat="1" applyBorder="1"/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textRotation="90" wrapText="1"/>
    </xf>
    <xf numFmtId="0" fontId="0" fillId="0" borderId="17" xfId="0" applyBorder="1"/>
    <xf numFmtId="181" fontId="0" fillId="0" borderId="18" xfId="0" applyNumberFormat="1" applyBorder="1"/>
    <xf numFmtId="181" fontId="0" fillId="0" borderId="9" xfId="0" applyNumberFormat="1" applyBorder="1"/>
    <xf numFmtId="176" fontId="0" fillId="0" borderId="9" xfId="0" applyNumberFormat="1" applyBorder="1"/>
    <xf numFmtId="0" fontId="4" fillId="0" borderId="7" xfId="0" applyFont="1" applyBorder="1" applyAlignment="1">
      <alignment horizontal="left" vertical="center" textRotation="90" wrapText="1"/>
    </xf>
    <xf numFmtId="0" fontId="0" fillId="0" borderId="19" xfId="0" applyBorder="1"/>
    <xf numFmtId="181" fontId="0" fillId="0" borderId="20" xfId="0" applyNumberFormat="1" applyBorder="1"/>
    <xf numFmtId="181" fontId="0" fillId="0" borderId="21" xfId="0" applyNumberFormat="1" applyBorder="1"/>
    <xf numFmtId="176" fontId="0" fillId="0" borderId="21" xfId="0" applyNumberFormat="1" applyBorder="1"/>
    <xf numFmtId="0" fontId="3" fillId="0" borderId="2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3" fillId="0" borderId="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181" fontId="0" fillId="0" borderId="15" xfId="0" applyNumberFormat="1" applyFill="1" applyBorder="1"/>
    <xf numFmtId="2" fontId="0" fillId="0" borderId="15" xfId="0" applyNumberFormat="1" applyFill="1" applyBorder="1"/>
    <xf numFmtId="2" fontId="0" fillId="0" borderId="6" xfId="0" applyNumberFormat="1" applyFill="1" applyBorder="1"/>
    <xf numFmtId="2" fontId="6" fillId="0" borderId="6" xfId="0" applyNumberFormat="1" applyFont="1" applyFill="1" applyBorder="1" applyAlignment="1">
      <alignment horizontal="right" vertical="top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2" fontId="0" fillId="0" borderId="18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7" fillId="0" borderId="0" xfId="0" applyFont="1"/>
    <xf numFmtId="2" fontId="0" fillId="0" borderId="6" xfId="0" applyNumberFormat="1" applyBorder="1"/>
    <xf numFmtId="2" fontId="0" fillId="0" borderId="0" xfId="0" applyNumberFormat="1" applyBorder="1"/>
    <xf numFmtId="0" fontId="3" fillId="0" borderId="26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81" fontId="0" fillId="0" borderId="37" xfId="0" applyNumberFormat="1" applyBorder="1"/>
    <xf numFmtId="181" fontId="1" fillId="0" borderId="38" xfId="0" applyNumberFormat="1" applyFont="1" applyBorder="1" applyAlignment="1">
      <alignment horizontal="center" vertical="center" textRotation="90"/>
    </xf>
    <xf numFmtId="181" fontId="0" fillId="0" borderId="39" xfId="0" applyNumberFormat="1" applyBorder="1"/>
    <xf numFmtId="181" fontId="1" fillId="0" borderId="40" xfId="0" applyNumberFormat="1" applyFont="1" applyBorder="1" applyAlignment="1">
      <alignment horizontal="center" vertical="center" textRotation="90"/>
    </xf>
    <xf numFmtId="181" fontId="0" fillId="0" borderId="41" xfId="0" applyNumberFormat="1" applyBorder="1"/>
    <xf numFmtId="181" fontId="0" fillId="0" borderId="42" xfId="0" applyNumberFormat="1" applyBorder="1"/>
    <xf numFmtId="181" fontId="1" fillId="0" borderId="25" xfId="0" applyNumberFormat="1" applyFont="1" applyBorder="1" applyAlignment="1">
      <alignment horizontal="center" vertical="center" textRotation="90"/>
    </xf>
    <xf numFmtId="181" fontId="1" fillId="0" borderId="38" xfId="0" applyNumberFormat="1" applyFont="1" applyBorder="1" applyAlignment="1">
      <alignment vertical="center" textRotation="90"/>
    </xf>
    <xf numFmtId="2" fontId="0" fillId="0" borderId="14" xfId="0" applyNumberFormat="1" applyBorder="1"/>
    <xf numFmtId="2" fontId="0" fillId="0" borderId="39" xfId="0" applyNumberFormat="1" applyBorder="1"/>
    <xf numFmtId="2" fontId="0" fillId="0" borderId="17" xfId="0" applyNumberFormat="1" applyBorder="1"/>
    <xf numFmtId="0" fontId="0" fillId="0" borderId="2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2" fontId="0" fillId="0" borderId="15" xfId="0" applyNumberFormat="1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0" fillId="0" borderId="37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2" fontId="0" fillId="0" borderId="12" xfId="0" applyNumberFormat="1" applyBorder="1"/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25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40" xfId="0" applyBorder="1"/>
    <xf numFmtId="181" fontId="0" fillId="0" borderId="46" xfId="0" applyNumberFormat="1" applyBorder="1"/>
    <xf numFmtId="181" fontId="0" fillId="0" borderId="47" xfId="0" applyNumberFormat="1" applyBorder="1"/>
    <xf numFmtId="176" fontId="0" fillId="0" borderId="47" xfId="0" applyNumberFormat="1" applyBorder="1"/>
    <xf numFmtId="181" fontId="0" fillId="0" borderId="14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0" fillId="0" borderId="18" xfId="0" applyNumberFormat="1" applyFill="1" applyBorder="1"/>
    <xf numFmtId="176" fontId="0" fillId="0" borderId="0" xfId="0" applyNumberFormat="1"/>
    <xf numFmtId="176" fontId="3" fillId="0" borderId="3" xfId="0" applyNumberFormat="1" applyFont="1" applyBorder="1" applyAlignment="1">
      <alignment horizontal="center" vertical="center" textRotation="90" wrapText="1"/>
    </xf>
    <xf numFmtId="176" fontId="3" fillId="0" borderId="6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176" fontId="3" fillId="0" borderId="9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76" fontId="0" fillId="0" borderId="0" xfId="0" applyNumberFormat="1" applyBorder="1"/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4" xfId="0" applyBorder="1"/>
    <xf numFmtId="0" fontId="0" fillId="0" borderId="23" xfId="0" applyBorder="1"/>
    <xf numFmtId="0" fontId="5" fillId="0" borderId="49" xfId="0" applyFont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30.8888888888889" customWidth="1"/>
    <col min="3" max="3" width="6" customWidth="1"/>
    <col min="4" max="4" width="6.44444444444444" customWidth="1"/>
    <col min="5" max="5" width="5.88888888888889" customWidth="1"/>
    <col min="6" max="6" width="6.33333333333333" customWidth="1"/>
    <col min="7" max="7" width="7.11111111111111" customWidth="1"/>
    <col min="8" max="8" width="6.55555555555556" customWidth="1"/>
    <col min="9" max="9" width="6.22222222222222" customWidth="1"/>
    <col min="10" max="10" width="5.44444444444444" customWidth="1"/>
    <col min="11" max="11" width="6.11111111111111" customWidth="1"/>
    <col min="12" max="12" width="5.66666666666667" customWidth="1"/>
    <col min="13" max="13" width="5.44444444444444" customWidth="1"/>
    <col min="14" max="14" width="5.66666666666667" customWidth="1"/>
    <col min="15" max="15" width="6.55555555555556" customWidth="1"/>
    <col min="16" max="16" width="7" customWidth="1"/>
    <col min="17" max="17" width="6.22222222222222" customWidth="1"/>
    <col min="18" max="18" width="6.33333333333333" customWidth="1"/>
    <col min="19" max="19" width="6.22222222222222" customWidth="1"/>
    <col min="20" max="20" width="5.77777777777778" customWidth="1"/>
    <col min="21" max="21" width="6.33333333333333" customWidth="1"/>
    <col min="22" max="22" width="5.55555555555556" customWidth="1"/>
    <col min="23" max="23" width="5.33333333333333" customWidth="1"/>
    <col min="24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07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9">
        <v>27</v>
      </c>
    </row>
    <row r="3" spans="1:25">
      <c r="A3" s="107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1"/>
    </row>
    <row r="4" spans="1:25">
      <c r="A4" s="10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1"/>
    </row>
    <row r="5" ht="12" customHeight="1" spans="1:25">
      <c r="A5" s="107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1"/>
    </row>
    <row r="6" spans="1:25">
      <c r="A6" s="10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1"/>
    </row>
    <row r="7" ht="28" customHeight="1" spans="1:25">
      <c r="A7" s="10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3"/>
    </row>
    <row r="8" ht="16" customHeight="1" spans="1:25">
      <c r="A8" s="109"/>
      <c r="B8" s="110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85" t="s">
        <v>24</v>
      </c>
    </row>
    <row r="9" spans="1:25">
      <c r="A9" s="14" t="s">
        <v>25</v>
      </c>
      <c r="B9" s="15" t="s">
        <v>26</v>
      </c>
      <c r="C9" s="16">
        <v>0.1904</v>
      </c>
      <c r="D9" s="17"/>
      <c r="E9" s="17">
        <v>0.006</v>
      </c>
      <c r="F9" s="17">
        <v>0.02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5"/>
      <c r="W9" s="65"/>
      <c r="X9" s="65"/>
      <c r="Y9" s="66" t="s">
        <v>27</v>
      </c>
    </row>
    <row r="10" spans="1:25">
      <c r="A10" s="19"/>
      <c r="B10" s="20" t="s">
        <v>28</v>
      </c>
      <c r="C10" s="21"/>
      <c r="D10" s="22"/>
      <c r="E10" s="22">
        <v>0.008</v>
      </c>
      <c r="F10" s="22"/>
      <c r="G10" s="23">
        <v>0.0006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7"/>
      <c r="W10" s="67"/>
      <c r="X10" s="67"/>
      <c r="Y10" s="68"/>
    </row>
    <row r="11" spans="1:25">
      <c r="A11" s="19"/>
      <c r="B11" s="24" t="s">
        <v>29</v>
      </c>
      <c r="C11" s="21"/>
      <c r="D11" s="22">
        <v>0.0134</v>
      </c>
      <c r="E11" s="22"/>
      <c r="F11" s="22"/>
      <c r="G11" s="23"/>
      <c r="H11" s="23"/>
      <c r="I11" s="22">
        <v>0.033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7"/>
      <c r="W11" s="67"/>
      <c r="X11" s="67"/>
      <c r="Y11" s="68"/>
    </row>
    <row r="12" spans="1:25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7"/>
      <c r="W12" s="67"/>
      <c r="X12" s="67"/>
      <c r="Y12" s="68"/>
    </row>
    <row r="13" ht="13.95" spans="1:25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69"/>
      <c r="W13" s="69"/>
      <c r="X13" s="69"/>
      <c r="Y13" s="68"/>
    </row>
    <row r="14" spans="1:25">
      <c r="A14" s="14" t="s">
        <v>30</v>
      </c>
      <c r="B14" s="15" t="s">
        <v>28</v>
      </c>
      <c r="C14" s="16"/>
      <c r="D14" s="17"/>
      <c r="E14" s="17">
        <v>0.0044</v>
      </c>
      <c r="F14" s="17"/>
      <c r="G14" s="18">
        <v>0.0003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65"/>
      <c r="W14" s="65"/>
      <c r="X14" s="65"/>
      <c r="Y14" s="68"/>
    </row>
    <row r="15" spans="1:25">
      <c r="A15" s="19"/>
      <c r="B15" s="20" t="s">
        <v>17</v>
      </c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>
        <v>0.02</v>
      </c>
      <c r="S15" s="22"/>
      <c r="T15" s="22"/>
      <c r="U15" s="22"/>
      <c r="V15" s="67"/>
      <c r="W15" s="67"/>
      <c r="X15" s="67"/>
      <c r="Y15" s="68"/>
    </row>
    <row r="16" spans="1:25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7"/>
      <c r="W16" s="67"/>
      <c r="X16" s="67"/>
      <c r="Y16" s="68"/>
    </row>
    <row r="17" ht="13.95" spans="1:25">
      <c r="A17" s="30"/>
      <c r="B17" s="31"/>
      <c r="C17" s="32"/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70"/>
      <c r="W17" s="70"/>
      <c r="X17" s="70"/>
      <c r="Y17" s="68"/>
    </row>
    <row r="18" ht="16" customHeight="1" spans="1:25">
      <c r="A18" s="35" t="s">
        <v>31</v>
      </c>
      <c r="B18" s="112" t="s">
        <v>32</v>
      </c>
      <c r="C18" s="16"/>
      <c r="D18" s="17"/>
      <c r="E18" s="17">
        <v>0.0013</v>
      </c>
      <c r="F18" s="17"/>
      <c r="G18" s="18"/>
      <c r="H18" s="22">
        <v>0.12</v>
      </c>
      <c r="I18" s="17"/>
      <c r="J18" s="17"/>
      <c r="K18" s="17"/>
      <c r="L18" s="17">
        <v>0.08344</v>
      </c>
      <c r="M18" s="17">
        <v>0.0114</v>
      </c>
      <c r="N18" s="17">
        <v>0.0144</v>
      </c>
      <c r="O18" s="17">
        <v>0.0023</v>
      </c>
      <c r="P18" s="17">
        <v>0.0752</v>
      </c>
      <c r="Q18" s="17"/>
      <c r="R18" s="17"/>
      <c r="S18" s="17">
        <v>0.0064</v>
      </c>
      <c r="T18" s="17"/>
      <c r="U18" s="17"/>
      <c r="V18" s="65"/>
      <c r="W18" s="65"/>
      <c r="X18" s="65"/>
      <c r="Y18" s="68"/>
    </row>
    <row r="19" spans="1:25">
      <c r="A19" s="37"/>
      <c r="B19" s="113" t="s">
        <v>33</v>
      </c>
      <c r="C19" s="21"/>
      <c r="D19" s="22">
        <v>0.00744</v>
      </c>
      <c r="E19" s="22"/>
      <c r="F19" s="22"/>
      <c r="G19" s="23"/>
      <c r="H19" s="23"/>
      <c r="I19" s="22"/>
      <c r="J19" s="22"/>
      <c r="K19" s="22"/>
      <c r="L19" s="22"/>
      <c r="M19" s="22">
        <v>0.0124</v>
      </c>
      <c r="N19" s="22">
        <v>0.01</v>
      </c>
      <c r="O19" s="22">
        <v>0.00304</v>
      </c>
      <c r="P19" s="22">
        <v>0.0803</v>
      </c>
      <c r="Q19" s="22">
        <v>0.044</v>
      </c>
      <c r="R19" s="22"/>
      <c r="S19" s="22">
        <v>0.0043</v>
      </c>
      <c r="T19" s="22"/>
      <c r="U19" s="22">
        <v>0.002</v>
      </c>
      <c r="V19" s="67"/>
      <c r="W19" s="67"/>
      <c r="X19" s="67"/>
      <c r="Y19" s="68"/>
    </row>
    <row r="20" spans="1:25">
      <c r="A20" s="37"/>
      <c r="B20" s="117" t="s">
        <v>34</v>
      </c>
      <c r="C20" s="21"/>
      <c r="D20" s="22"/>
      <c r="E20" s="22">
        <v>0.008444</v>
      </c>
      <c r="F20" s="22"/>
      <c r="G20" s="23"/>
      <c r="H20" s="23"/>
      <c r="I20" s="22"/>
      <c r="J20" s="22"/>
      <c r="K20" s="22">
        <v>0.01841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7"/>
      <c r="W20" s="67"/>
      <c r="X20" s="67"/>
      <c r="Y20" s="68"/>
    </row>
    <row r="21" spans="1:25">
      <c r="A21" s="37"/>
      <c r="B21" s="114" t="s">
        <v>35</v>
      </c>
      <c r="C21" s="21"/>
      <c r="D21" s="22"/>
      <c r="E21" s="22"/>
      <c r="F21" s="22"/>
      <c r="G21" s="23"/>
      <c r="H21" s="23"/>
      <c r="I21" s="22"/>
      <c r="J21" s="22">
        <v>0.05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67"/>
      <c r="W21" s="67"/>
      <c r="X21" s="67"/>
      <c r="Y21" s="68"/>
    </row>
    <row r="22" ht="13.95" spans="1:25">
      <c r="A22" s="40"/>
      <c r="B22" s="115"/>
      <c r="C22" s="27"/>
      <c r="D22" s="28"/>
      <c r="E22" s="28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69"/>
      <c r="W22" s="69"/>
      <c r="X22" s="69"/>
      <c r="Y22" s="68"/>
    </row>
    <row r="23" spans="1:25">
      <c r="A23" s="35" t="s">
        <v>36</v>
      </c>
      <c r="B23" s="116" t="s">
        <v>37</v>
      </c>
      <c r="C23" s="16">
        <v>0.032</v>
      </c>
      <c r="D23" s="17"/>
      <c r="E23" s="17">
        <v>0.0052</v>
      </c>
      <c r="F23" s="17"/>
      <c r="G23" s="18"/>
      <c r="H23" s="18"/>
      <c r="I23" s="17"/>
      <c r="J23" s="17"/>
      <c r="K23" s="17"/>
      <c r="L23" s="17"/>
      <c r="M23" s="17"/>
      <c r="N23" s="17"/>
      <c r="O23" s="17">
        <v>0.0124</v>
      </c>
      <c r="P23" s="17"/>
      <c r="Q23" s="17"/>
      <c r="R23" s="17"/>
      <c r="S23" s="17"/>
      <c r="T23" s="17"/>
      <c r="U23" s="17">
        <v>0.0454</v>
      </c>
      <c r="V23" s="65">
        <v>1</v>
      </c>
      <c r="W23" s="65">
        <v>3</v>
      </c>
      <c r="X23" s="65">
        <v>0.0185</v>
      </c>
      <c r="Y23" s="68"/>
    </row>
    <row r="24" spans="1:25">
      <c r="A24" s="37"/>
      <c r="B24" s="117" t="s">
        <v>28</v>
      </c>
      <c r="C24" s="21"/>
      <c r="D24" s="22"/>
      <c r="E24" s="22">
        <v>0.007444</v>
      </c>
      <c r="F24" s="22"/>
      <c r="G24" s="23">
        <v>0.0006</v>
      </c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67"/>
      <c r="W24" s="67"/>
      <c r="X24" s="67"/>
      <c r="Y24" s="68"/>
    </row>
    <row r="25" spans="1:25">
      <c r="A25" s="37"/>
      <c r="B25" s="118"/>
      <c r="C25" s="119"/>
      <c r="D25" s="120"/>
      <c r="E25" s="120"/>
      <c r="F25" s="120"/>
      <c r="G25" s="121"/>
      <c r="H25" s="12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70"/>
      <c r="W25" s="70"/>
      <c r="X25" s="70"/>
      <c r="Y25" s="68"/>
    </row>
    <row r="26" spans="1:25">
      <c r="A26" s="37"/>
      <c r="B26" s="118"/>
      <c r="C26" s="119"/>
      <c r="D26" s="120"/>
      <c r="E26" s="120"/>
      <c r="F26" s="120"/>
      <c r="G26" s="121"/>
      <c r="H26" s="1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70"/>
      <c r="W26" s="70"/>
      <c r="X26" s="70"/>
      <c r="Y26" s="68"/>
    </row>
    <row r="27" ht="13.95" spans="1:25">
      <c r="A27" s="40"/>
      <c r="B27" s="26"/>
      <c r="C27" s="27"/>
      <c r="D27" s="28"/>
      <c r="E27" s="28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>
        <v>0.5</v>
      </c>
      <c r="U27" s="28"/>
      <c r="V27" s="69"/>
      <c r="W27" s="69"/>
      <c r="X27" s="69"/>
      <c r="Y27" s="71"/>
    </row>
    <row r="28" ht="15.6" spans="1:25">
      <c r="A28" s="42" t="s">
        <v>38</v>
      </c>
      <c r="B28" s="43"/>
      <c r="C28" s="16">
        <f t="shared" ref="C28:U28" si="0">SUM(C9:C27)</f>
        <v>0.2224</v>
      </c>
      <c r="D28" s="17">
        <f t="shared" si="0"/>
        <v>0.02084</v>
      </c>
      <c r="E28" s="17">
        <f t="shared" si="0"/>
        <v>0.040788</v>
      </c>
      <c r="F28" s="17">
        <f t="shared" si="0"/>
        <v>0.02</v>
      </c>
      <c r="G28" s="18">
        <f t="shared" si="0"/>
        <v>0.0015</v>
      </c>
      <c r="H28" s="18">
        <f t="shared" si="0"/>
        <v>0.12</v>
      </c>
      <c r="I28" s="17">
        <f t="shared" si="0"/>
        <v>0.033</v>
      </c>
      <c r="J28" s="17">
        <f t="shared" si="0"/>
        <v>0.05</v>
      </c>
      <c r="K28" s="17">
        <f t="shared" si="0"/>
        <v>0.01841</v>
      </c>
      <c r="L28" s="17">
        <f t="shared" si="0"/>
        <v>0.08344</v>
      </c>
      <c r="M28" s="17">
        <f t="shared" si="0"/>
        <v>0.0238</v>
      </c>
      <c r="N28" s="17">
        <f t="shared" si="0"/>
        <v>0.0244</v>
      </c>
      <c r="O28" s="17">
        <f t="shared" si="0"/>
        <v>0.01774</v>
      </c>
      <c r="P28" s="17">
        <f t="shared" si="0"/>
        <v>0.1555</v>
      </c>
      <c r="Q28" s="17">
        <f t="shared" si="0"/>
        <v>0.044</v>
      </c>
      <c r="R28" s="17">
        <f t="shared" si="0"/>
        <v>0.02</v>
      </c>
      <c r="S28" s="17">
        <f t="shared" si="0"/>
        <v>0.0107</v>
      </c>
      <c r="T28" s="17">
        <f t="shared" si="0"/>
        <v>0.5</v>
      </c>
      <c r="U28" s="17">
        <f t="shared" si="0"/>
        <v>0.0474</v>
      </c>
      <c r="V28" s="17">
        <v>1</v>
      </c>
      <c r="W28" s="17">
        <v>3</v>
      </c>
      <c r="X28" s="17">
        <f>SUM(X9:X27)</f>
        <v>0.0185</v>
      </c>
      <c r="Y28" s="15"/>
    </row>
    <row r="29" ht="15.6" hidden="1" spans="1:25">
      <c r="A29" s="44" t="s">
        <v>39</v>
      </c>
      <c r="B29" s="45"/>
      <c r="C29" s="21">
        <f>27*C28</f>
        <v>6.0048</v>
      </c>
      <c r="D29" s="21">
        <f t="shared" ref="D29:X29" si="1">27*D28</f>
        <v>0.56268</v>
      </c>
      <c r="E29" s="21">
        <f t="shared" si="1"/>
        <v>1.101276</v>
      </c>
      <c r="F29" s="21">
        <f t="shared" si="1"/>
        <v>0.54</v>
      </c>
      <c r="G29" s="21">
        <f t="shared" si="1"/>
        <v>0.0405</v>
      </c>
      <c r="H29" s="21">
        <f t="shared" si="1"/>
        <v>3.24</v>
      </c>
      <c r="I29" s="21">
        <f t="shared" si="1"/>
        <v>0.891</v>
      </c>
      <c r="J29" s="21">
        <f t="shared" si="1"/>
        <v>1.35</v>
      </c>
      <c r="K29" s="21">
        <f t="shared" si="1"/>
        <v>0.49707</v>
      </c>
      <c r="L29" s="21">
        <f t="shared" si="1"/>
        <v>2.25288</v>
      </c>
      <c r="M29" s="21">
        <f t="shared" si="1"/>
        <v>0.6426</v>
      </c>
      <c r="N29" s="21">
        <f t="shared" si="1"/>
        <v>0.6588</v>
      </c>
      <c r="O29" s="21">
        <f t="shared" si="1"/>
        <v>0.47898</v>
      </c>
      <c r="P29" s="21">
        <f t="shared" si="1"/>
        <v>4.1985</v>
      </c>
      <c r="Q29" s="21">
        <f t="shared" si="1"/>
        <v>1.188</v>
      </c>
      <c r="R29" s="21">
        <f t="shared" si="1"/>
        <v>0.54</v>
      </c>
      <c r="S29" s="21">
        <f t="shared" si="1"/>
        <v>0.2889</v>
      </c>
      <c r="T29" s="21">
        <v>0.5</v>
      </c>
      <c r="U29" s="21">
        <f t="shared" si="1"/>
        <v>1.2798</v>
      </c>
      <c r="V29" s="21">
        <v>1</v>
      </c>
      <c r="W29" s="21">
        <v>3</v>
      </c>
      <c r="X29" s="21">
        <f t="shared" si="1"/>
        <v>0.4995</v>
      </c>
      <c r="Y29" s="122"/>
    </row>
    <row r="30" ht="15.6" spans="1:25">
      <c r="A30" s="44" t="s">
        <v>39</v>
      </c>
      <c r="B30" s="45"/>
      <c r="C30" s="47">
        <f t="shared" ref="C30:U30" si="2">ROUND(C29,2)</f>
        <v>6</v>
      </c>
      <c r="D30" s="48">
        <f t="shared" si="2"/>
        <v>0.56</v>
      </c>
      <c r="E30" s="48">
        <f t="shared" si="2"/>
        <v>1.1</v>
      </c>
      <c r="F30" s="48">
        <f t="shared" si="2"/>
        <v>0.54</v>
      </c>
      <c r="G30" s="48">
        <f t="shared" si="2"/>
        <v>0.04</v>
      </c>
      <c r="H30" s="48">
        <f t="shared" si="2"/>
        <v>3.24</v>
      </c>
      <c r="I30" s="48">
        <f t="shared" si="2"/>
        <v>0.89</v>
      </c>
      <c r="J30" s="48">
        <f t="shared" si="2"/>
        <v>1.35</v>
      </c>
      <c r="K30" s="48">
        <f t="shared" si="2"/>
        <v>0.5</v>
      </c>
      <c r="L30" s="48">
        <f t="shared" si="2"/>
        <v>2.25</v>
      </c>
      <c r="M30" s="56">
        <f t="shared" si="2"/>
        <v>0.64</v>
      </c>
      <c r="N30" s="56">
        <f t="shared" si="2"/>
        <v>0.66</v>
      </c>
      <c r="O30" s="56">
        <f t="shared" si="2"/>
        <v>0.48</v>
      </c>
      <c r="P30" s="56">
        <f t="shared" si="2"/>
        <v>4.2</v>
      </c>
      <c r="Q30" s="56">
        <f t="shared" si="2"/>
        <v>1.19</v>
      </c>
      <c r="R30" s="56">
        <f t="shared" si="2"/>
        <v>0.54</v>
      </c>
      <c r="S30" s="56">
        <f t="shared" si="2"/>
        <v>0.29</v>
      </c>
      <c r="T30" s="56">
        <v>0.5</v>
      </c>
      <c r="U30" s="56">
        <f t="shared" si="2"/>
        <v>1.28</v>
      </c>
      <c r="V30" s="56">
        <v>1</v>
      </c>
      <c r="W30" s="56">
        <v>3</v>
      </c>
      <c r="X30" s="56">
        <f>ROUND(X29,2)</f>
        <v>0.5</v>
      </c>
      <c r="Y30" s="122"/>
    </row>
    <row r="31" ht="15.6" spans="1:25">
      <c r="A31" s="44" t="s">
        <v>40</v>
      </c>
      <c r="B31" s="45"/>
      <c r="C31" s="47">
        <v>80</v>
      </c>
      <c r="D31" s="49">
        <v>800</v>
      </c>
      <c r="E31" s="49">
        <v>85</v>
      </c>
      <c r="F31" s="48">
        <v>150</v>
      </c>
      <c r="G31" s="49">
        <v>1600</v>
      </c>
      <c r="H31" s="48">
        <v>25</v>
      </c>
      <c r="I31" s="49">
        <v>62.37</v>
      </c>
      <c r="J31" s="49">
        <v>39.5</v>
      </c>
      <c r="K31" s="48">
        <v>250</v>
      </c>
      <c r="L31" s="48">
        <v>30</v>
      </c>
      <c r="M31" s="48">
        <v>52</v>
      </c>
      <c r="N31" s="56">
        <v>80</v>
      </c>
      <c r="O31" s="56">
        <v>220</v>
      </c>
      <c r="P31" s="48">
        <v>253</v>
      </c>
      <c r="Q31" s="56">
        <v>132</v>
      </c>
      <c r="R31" s="56">
        <v>160</v>
      </c>
      <c r="S31" s="56">
        <v>400</v>
      </c>
      <c r="T31" s="56">
        <v>20</v>
      </c>
      <c r="U31" s="56">
        <v>85</v>
      </c>
      <c r="V31" s="74">
        <v>18</v>
      </c>
      <c r="W31" s="56">
        <v>6</v>
      </c>
      <c r="X31" s="74">
        <v>110</v>
      </c>
      <c r="Y31" s="73"/>
    </row>
    <row r="32" ht="16.35" spans="1:25">
      <c r="A32" s="50" t="s">
        <v>41</v>
      </c>
      <c r="B32" s="51"/>
      <c r="C32" s="52">
        <f t="shared" ref="C32:X32" si="3">C30*C31</f>
        <v>480</v>
      </c>
      <c r="D32" s="52">
        <f t="shared" si="3"/>
        <v>448</v>
      </c>
      <c r="E32" s="52">
        <f t="shared" si="3"/>
        <v>93.5</v>
      </c>
      <c r="F32" s="52">
        <f t="shared" si="3"/>
        <v>81</v>
      </c>
      <c r="G32" s="52">
        <f t="shared" si="3"/>
        <v>64</v>
      </c>
      <c r="H32" s="52">
        <f t="shared" si="3"/>
        <v>81</v>
      </c>
      <c r="I32" s="52">
        <f t="shared" si="3"/>
        <v>55.5093</v>
      </c>
      <c r="J32" s="52">
        <f t="shared" si="3"/>
        <v>53.325</v>
      </c>
      <c r="K32" s="52">
        <f t="shared" si="3"/>
        <v>125</v>
      </c>
      <c r="L32" s="52">
        <f t="shared" si="3"/>
        <v>67.5</v>
      </c>
      <c r="M32" s="52">
        <f t="shared" si="3"/>
        <v>33.28</v>
      </c>
      <c r="N32" s="52">
        <f t="shared" si="3"/>
        <v>52.8</v>
      </c>
      <c r="O32" s="52">
        <f t="shared" si="3"/>
        <v>105.6</v>
      </c>
      <c r="P32" s="52">
        <f t="shared" si="3"/>
        <v>1062.6</v>
      </c>
      <c r="Q32" s="52">
        <f t="shared" si="3"/>
        <v>157.08</v>
      </c>
      <c r="R32" s="52">
        <f t="shared" si="3"/>
        <v>86.4</v>
      </c>
      <c r="S32" s="52">
        <f t="shared" si="3"/>
        <v>116</v>
      </c>
      <c r="T32" s="52">
        <f t="shared" si="3"/>
        <v>10</v>
      </c>
      <c r="U32" s="52">
        <f t="shared" si="3"/>
        <v>108.8</v>
      </c>
      <c r="V32" s="52">
        <f t="shared" si="3"/>
        <v>18</v>
      </c>
      <c r="W32" s="52">
        <f t="shared" si="3"/>
        <v>18</v>
      </c>
      <c r="X32" s="52">
        <f t="shared" si="3"/>
        <v>55</v>
      </c>
      <c r="Y32" s="75">
        <f>SUM(C32:X32)</f>
        <v>3372.3943</v>
      </c>
    </row>
    <row r="33" ht="15.6" spans="1:25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>Y32/Y2</f>
        <v>124.903492592593</v>
      </c>
    </row>
    <row r="34" customFormat="1" ht="27" customHeight="1" spans="2:15">
      <c r="B34" s="55" t="s">
        <v>42</v>
      </c>
      <c r="O34" s="57"/>
    </row>
    <row r="35" customFormat="1" ht="27" customHeight="1" spans="2:15">
      <c r="B35" s="55" t="s">
        <v>43</v>
      </c>
      <c r="O35" s="57"/>
    </row>
    <row r="36" customFormat="1" ht="27" customHeight="1" spans="2:2">
      <c r="B36" s="55" t="s">
        <v>44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6"/>
  <sheetViews>
    <sheetView workbookViewId="0">
      <pane ySplit="7" topLeftCell="A17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6.11111111111111" customWidth="1"/>
    <col min="13" max="13" width="6.55555555555556" customWidth="1"/>
    <col min="14" max="14" width="6.66666666666667" customWidth="1"/>
    <col min="15" max="15" width="6.55555555555556" customWidth="1"/>
    <col min="16" max="16" width="7.11111111111111" customWidth="1"/>
    <col min="17" max="17" width="6.33333333333333" customWidth="1"/>
    <col min="18" max="18" width="6" customWidth="1"/>
    <col min="19" max="19" width="5.55555555555556" customWidth="1"/>
    <col min="20" max="20" width="6.11111111111111" customWidth="1"/>
    <col min="21" max="21" width="6.55555555555556" customWidth="1"/>
    <col min="22" max="22" width="6.11111111111111" customWidth="1"/>
    <col min="23" max="23" width="5.44444444444444" customWidth="1"/>
    <col min="24" max="24" width="7" customWidth="1"/>
    <col min="25" max="25" width="7.11111111111111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76"/>
      <c r="B2" s="123" t="s">
        <v>127</v>
      </c>
      <c r="C2" s="4" t="s">
        <v>2</v>
      </c>
      <c r="D2" s="4" t="s">
        <v>3</v>
      </c>
      <c r="E2" s="4" t="s">
        <v>4</v>
      </c>
      <c r="F2" s="4" t="s">
        <v>64</v>
      </c>
      <c r="G2" s="4" t="s">
        <v>47</v>
      </c>
      <c r="H2" s="4" t="s">
        <v>6</v>
      </c>
      <c r="I2" s="4" t="s">
        <v>8</v>
      </c>
      <c r="J2" s="4" t="s">
        <v>9</v>
      </c>
      <c r="K2" s="4" t="s">
        <v>120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90</v>
      </c>
      <c r="Q2" s="4" t="s">
        <v>18</v>
      </c>
      <c r="R2" s="4" t="s">
        <v>49</v>
      </c>
      <c r="S2" s="4" t="s">
        <v>67</v>
      </c>
      <c r="T2" s="4" t="s">
        <v>20</v>
      </c>
      <c r="U2" s="4" t="s">
        <v>128</v>
      </c>
      <c r="V2" s="4" t="s">
        <v>21</v>
      </c>
      <c r="W2" s="4" t="s">
        <v>68</v>
      </c>
      <c r="X2" s="4" t="s">
        <v>51</v>
      </c>
      <c r="Y2" s="4" t="s">
        <v>15</v>
      </c>
      <c r="Z2" s="59">
        <v>36</v>
      </c>
    </row>
    <row r="3" spans="1:26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1"/>
    </row>
    <row r="4" spans="1:26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1"/>
    </row>
    <row r="5" ht="12" customHeight="1" spans="1:26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1"/>
    </row>
    <row r="6" spans="1:26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1"/>
    </row>
    <row r="7" ht="28" customHeight="1" spans="1:26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3"/>
    </row>
    <row r="8" ht="16" customHeight="1" spans="1:26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85" t="s">
        <v>24</v>
      </c>
    </row>
    <row r="9" spans="1:26">
      <c r="A9" s="14" t="s">
        <v>25</v>
      </c>
      <c r="B9" s="15" t="s">
        <v>129</v>
      </c>
      <c r="C9" s="16">
        <v>0.1612</v>
      </c>
      <c r="D9" s="17"/>
      <c r="E9" s="17">
        <v>0.00644</v>
      </c>
      <c r="F9" s="17">
        <v>0.0222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5"/>
      <c r="Z9" s="66" t="s">
        <v>130</v>
      </c>
    </row>
    <row r="10" spans="1:26">
      <c r="A10" s="19"/>
      <c r="B10" s="20" t="s">
        <v>28</v>
      </c>
      <c r="C10" s="21"/>
      <c r="D10" s="22"/>
      <c r="E10" s="22">
        <v>0.00844</v>
      </c>
      <c r="F10" s="22"/>
      <c r="G10" s="22"/>
      <c r="H10" s="23">
        <v>0.00064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7"/>
      <c r="Z10" s="68"/>
    </row>
    <row r="11" spans="1:26">
      <c r="A11" s="19"/>
      <c r="B11" s="24" t="s">
        <v>56</v>
      </c>
      <c r="C11" s="21"/>
      <c r="D11" s="22">
        <v>0.0104</v>
      </c>
      <c r="E11" s="22"/>
      <c r="F11" s="22"/>
      <c r="G11" s="22"/>
      <c r="H11" s="23"/>
      <c r="I11" s="22">
        <v>0.0324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7"/>
      <c r="Z11" s="68"/>
    </row>
    <row r="12" spans="1:26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7"/>
      <c r="Z12" s="68"/>
    </row>
    <row r="13" ht="13.95" spans="1:26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9"/>
      <c r="Z13" s="68"/>
    </row>
    <row r="14" spans="1:26">
      <c r="A14" s="14" t="s">
        <v>30</v>
      </c>
      <c r="B14" s="15" t="s">
        <v>51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0.112</v>
      </c>
      <c r="Y14" s="65"/>
      <c r="Z14" s="68"/>
    </row>
    <row r="15" spans="1:26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7"/>
      <c r="Z15" s="68"/>
    </row>
    <row r="16" spans="1:26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7"/>
      <c r="Z16" s="68"/>
    </row>
    <row r="17" ht="13.95" spans="1:26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70"/>
      <c r="Z17" s="68"/>
    </row>
    <row r="18" spans="1:26">
      <c r="A18" s="35" t="s">
        <v>31</v>
      </c>
      <c r="B18" s="36" t="s">
        <v>96</v>
      </c>
      <c r="C18" s="16"/>
      <c r="D18" s="17"/>
      <c r="E18" s="17"/>
      <c r="F18" s="17"/>
      <c r="G18" s="17">
        <v>0.005</v>
      </c>
      <c r="H18" s="18"/>
      <c r="I18" s="17"/>
      <c r="J18" s="17"/>
      <c r="K18" s="17"/>
      <c r="L18" s="17">
        <v>0.0812</v>
      </c>
      <c r="M18" s="17">
        <v>0.0113</v>
      </c>
      <c r="N18" s="17">
        <v>0.0123</v>
      </c>
      <c r="O18" s="17">
        <v>0.00234</v>
      </c>
      <c r="P18" s="17">
        <v>0.057444</v>
      </c>
      <c r="Q18" s="17">
        <v>0.0063</v>
      </c>
      <c r="R18" s="17">
        <v>0.02444</v>
      </c>
      <c r="S18" s="17"/>
      <c r="T18" s="17"/>
      <c r="U18" s="17"/>
      <c r="V18" s="17"/>
      <c r="W18" s="17"/>
      <c r="X18" s="17"/>
      <c r="Y18" s="65"/>
      <c r="Z18" s="68"/>
    </row>
    <row r="19" spans="1:26">
      <c r="A19" s="37"/>
      <c r="B19" s="38" t="s">
        <v>131</v>
      </c>
      <c r="C19" s="21"/>
      <c r="D19" s="22">
        <v>0.0103</v>
      </c>
      <c r="E19" s="22"/>
      <c r="F19" s="22"/>
      <c r="G19" s="22"/>
      <c r="H19" s="23"/>
      <c r="I19" s="22"/>
      <c r="J19" s="22"/>
      <c r="K19" s="22"/>
      <c r="L19" s="22">
        <v>0.1872</v>
      </c>
      <c r="M19" s="22">
        <v>0.015</v>
      </c>
      <c r="N19" s="22"/>
      <c r="O19" s="22"/>
      <c r="P19" s="22"/>
      <c r="Q19" s="22"/>
      <c r="R19" s="22"/>
      <c r="S19" s="22">
        <v>4</v>
      </c>
      <c r="T19" s="22"/>
      <c r="U19" s="22"/>
      <c r="V19" s="22"/>
      <c r="W19" s="22"/>
      <c r="X19" s="22"/>
      <c r="Y19" s="67">
        <v>0.0894</v>
      </c>
      <c r="Z19" s="68"/>
    </row>
    <row r="20" spans="1:26">
      <c r="A20" s="37"/>
      <c r="B20" s="39" t="s">
        <v>132</v>
      </c>
      <c r="C20" s="21"/>
      <c r="D20" s="22"/>
      <c r="E20" s="22">
        <v>0.00844</v>
      </c>
      <c r="F20" s="22"/>
      <c r="G20" s="22"/>
      <c r="H20" s="23"/>
      <c r="I20" s="22"/>
      <c r="J20" s="22"/>
      <c r="K20" s="22">
        <v>0.0182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0.0445</v>
      </c>
      <c r="Y20" s="67"/>
      <c r="Z20" s="68"/>
    </row>
    <row r="21" spans="1:26">
      <c r="A21" s="37"/>
      <c r="B21" s="24" t="s">
        <v>35</v>
      </c>
      <c r="C21" s="21"/>
      <c r="D21" s="22"/>
      <c r="E21" s="22"/>
      <c r="F21" s="22"/>
      <c r="G21" s="22"/>
      <c r="H21" s="23"/>
      <c r="I21" s="22"/>
      <c r="J21" s="22">
        <v>0.0514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7"/>
      <c r="Z21" s="68"/>
    </row>
    <row r="22" ht="13.95" spans="1:26">
      <c r="A22" s="40"/>
      <c r="B22" s="41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9"/>
      <c r="Z22" s="68"/>
    </row>
    <row r="23" spans="1:26">
      <c r="A23" s="35" t="s">
        <v>36</v>
      </c>
      <c r="B23" s="15" t="s">
        <v>133</v>
      </c>
      <c r="C23" s="16">
        <v>0.0333</v>
      </c>
      <c r="D23" s="17">
        <v>0.002</v>
      </c>
      <c r="E23" s="17">
        <v>0.01044</v>
      </c>
      <c r="F23" s="17"/>
      <c r="G23" s="17"/>
      <c r="H23" s="18"/>
      <c r="I23" s="17"/>
      <c r="J23" s="17"/>
      <c r="K23" s="17"/>
      <c r="L23" s="17"/>
      <c r="M23" s="17"/>
      <c r="N23" s="17"/>
      <c r="O23" s="17">
        <v>0.00202</v>
      </c>
      <c r="P23" s="17"/>
      <c r="Q23" s="17"/>
      <c r="R23" s="17"/>
      <c r="S23" s="17">
        <v>4</v>
      </c>
      <c r="T23" s="17">
        <v>0.04444</v>
      </c>
      <c r="U23" s="17">
        <v>0.0123</v>
      </c>
      <c r="V23" s="17">
        <v>0.5</v>
      </c>
      <c r="W23" s="17">
        <v>3</v>
      </c>
      <c r="X23" s="17"/>
      <c r="Y23" s="65"/>
      <c r="Z23" s="68"/>
    </row>
    <row r="24" spans="1:26">
      <c r="A24" s="37"/>
      <c r="B24" s="20" t="s">
        <v>28</v>
      </c>
      <c r="C24" s="21"/>
      <c r="D24" s="22"/>
      <c r="E24" s="22">
        <v>0.0084</v>
      </c>
      <c r="F24" s="22"/>
      <c r="G24" s="22"/>
      <c r="H24" s="23">
        <v>0.0006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67"/>
      <c r="Z24" s="68"/>
    </row>
    <row r="25" spans="1:26">
      <c r="A25" s="37"/>
      <c r="B25" s="118"/>
      <c r="C25" s="119"/>
      <c r="D25" s="120"/>
      <c r="E25" s="120"/>
      <c r="F25" s="120"/>
      <c r="G25" s="120"/>
      <c r="H25" s="12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70"/>
      <c r="Z25" s="68"/>
    </row>
    <row r="26" spans="1:26">
      <c r="A26" s="37"/>
      <c r="B26" s="118"/>
      <c r="C26" s="119"/>
      <c r="D26" s="120"/>
      <c r="E26" s="120"/>
      <c r="F26" s="120"/>
      <c r="G26" s="120"/>
      <c r="H26" s="1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70"/>
      <c r="Z26" s="68"/>
    </row>
    <row r="27" ht="13.95" spans="1:26">
      <c r="A27" s="40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69"/>
      <c r="Z27" s="71"/>
    </row>
    <row r="28" ht="15.6" spans="1:26">
      <c r="A28" s="42" t="s">
        <v>38</v>
      </c>
      <c r="B28" s="43"/>
      <c r="C28" s="16">
        <f>SUM(C9:C27)</f>
        <v>0.1945</v>
      </c>
      <c r="D28" s="17">
        <f>SUM(D9:D27)</f>
        <v>0.0227</v>
      </c>
      <c r="E28" s="17">
        <f>SUM(E9:E27)</f>
        <v>0.04216</v>
      </c>
      <c r="F28" s="17">
        <f>SUM(F9:F27)</f>
        <v>0.0222</v>
      </c>
      <c r="G28" s="17">
        <f>SUM(G9:G27)</f>
        <v>0.005</v>
      </c>
      <c r="H28" s="18">
        <f t="shared" ref="H28:W28" si="0">SUM(H9:H27)</f>
        <v>0.00124</v>
      </c>
      <c r="I28" s="17">
        <f t="shared" si="0"/>
        <v>0.0324</v>
      </c>
      <c r="J28" s="17">
        <f t="shared" si="0"/>
        <v>0.0514</v>
      </c>
      <c r="K28" s="17">
        <f t="shared" si="0"/>
        <v>0.0182</v>
      </c>
      <c r="L28" s="17">
        <f t="shared" si="0"/>
        <v>0.2684</v>
      </c>
      <c r="M28" s="17">
        <f t="shared" si="0"/>
        <v>0.0263</v>
      </c>
      <c r="N28" s="17">
        <f t="shared" si="0"/>
        <v>0.0123</v>
      </c>
      <c r="O28" s="17">
        <f t="shared" si="0"/>
        <v>0.00436</v>
      </c>
      <c r="P28" s="17">
        <f t="shared" si="0"/>
        <v>0.057444</v>
      </c>
      <c r="Q28" s="17">
        <f t="shared" si="0"/>
        <v>0.0063</v>
      </c>
      <c r="R28" s="17">
        <f t="shared" si="0"/>
        <v>0.02444</v>
      </c>
      <c r="S28" s="17">
        <f t="shared" si="0"/>
        <v>8</v>
      </c>
      <c r="T28" s="17">
        <f t="shared" si="0"/>
        <v>0.04444</v>
      </c>
      <c r="U28" s="17">
        <f t="shared" si="0"/>
        <v>0.0123</v>
      </c>
      <c r="V28" s="17">
        <v>0.5</v>
      </c>
      <c r="W28" s="17">
        <v>3</v>
      </c>
      <c r="X28" s="17">
        <f>SUM(X9:X27)</f>
        <v>0.1565</v>
      </c>
      <c r="Y28" s="17">
        <f>SUM(Y9:Y27)</f>
        <v>0.0894</v>
      </c>
      <c r="Z28" s="15"/>
    </row>
    <row r="29" ht="15.6" hidden="1" spans="1:26">
      <c r="A29" s="44" t="s">
        <v>39</v>
      </c>
      <c r="B29" s="45"/>
      <c r="C29" s="21">
        <f>36*C28</f>
        <v>7.002</v>
      </c>
      <c r="D29" s="21">
        <f>36*D28</f>
        <v>0.8172</v>
      </c>
      <c r="E29" s="21">
        <f>36*E28</f>
        <v>1.51776</v>
      </c>
      <c r="F29" s="21">
        <f>36*F28</f>
        <v>0.7992</v>
      </c>
      <c r="G29" s="21">
        <f>36*G28</f>
        <v>0.18</v>
      </c>
      <c r="H29" s="21">
        <f t="shared" ref="H29:W29" si="1">36*H28</f>
        <v>0.04464</v>
      </c>
      <c r="I29" s="21">
        <f t="shared" si="1"/>
        <v>1.1664</v>
      </c>
      <c r="J29" s="21">
        <f t="shared" si="1"/>
        <v>1.8504</v>
      </c>
      <c r="K29" s="21">
        <f t="shared" si="1"/>
        <v>0.6552</v>
      </c>
      <c r="L29" s="21">
        <f t="shared" si="1"/>
        <v>9.6624</v>
      </c>
      <c r="M29" s="21">
        <f t="shared" si="1"/>
        <v>0.9468</v>
      </c>
      <c r="N29" s="21">
        <f t="shared" si="1"/>
        <v>0.4428</v>
      </c>
      <c r="O29" s="21">
        <f t="shared" si="1"/>
        <v>0.15696</v>
      </c>
      <c r="P29" s="21">
        <f t="shared" si="1"/>
        <v>2.067984</v>
      </c>
      <c r="Q29" s="21">
        <f t="shared" si="1"/>
        <v>0.2268</v>
      </c>
      <c r="R29" s="21">
        <f t="shared" si="1"/>
        <v>0.87984</v>
      </c>
      <c r="S29" s="21">
        <v>8</v>
      </c>
      <c r="T29" s="21">
        <f>36*T28</f>
        <v>1.59984</v>
      </c>
      <c r="U29" s="21">
        <f>36*U28</f>
        <v>0.4428</v>
      </c>
      <c r="V29" s="21">
        <v>0.5</v>
      </c>
      <c r="W29" s="21">
        <v>3</v>
      </c>
      <c r="X29" s="21">
        <f>36*X28</f>
        <v>5.634</v>
      </c>
      <c r="Y29" s="21">
        <f>36*Y28</f>
        <v>3.2184</v>
      </c>
      <c r="Z29" s="122"/>
    </row>
    <row r="30" ht="15.6" spans="1:26">
      <c r="A30" s="44" t="s">
        <v>39</v>
      </c>
      <c r="B30" s="45"/>
      <c r="C30" s="47">
        <f>ROUND(C29,2)</f>
        <v>7</v>
      </c>
      <c r="D30" s="48">
        <f>ROUND(D29,2)</f>
        <v>0.82</v>
      </c>
      <c r="E30" s="48">
        <f>ROUND(E29,2)</f>
        <v>1.52</v>
      </c>
      <c r="F30" s="48">
        <f>ROUND(F29,2)</f>
        <v>0.8</v>
      </c>
      <c r="G30" s="48">
        <f>ROUND(G29,2)</f>
        <v>0.18</v>
      </c>
      <c r="H30" s="48">
        <f t="shared" ref="H30:T30" si="2">ROUND(H29,2)</f>
        <v>0.04</v>
      </c>
      <c r="I30" s="48">
        <f t="shared" si="2"/>
        <v>1.17</v>
      </c>
      <c r="J30" s="48">
        <f t="shared" si="2"/>
        <v>1.85</v>
      </c>
      <c r="K30" s="48">
        <f t="shared" si="2"/>
        <v>0.66</v>
      </c>
      <c r="L30" s="48">
        <f t="shared" si="2"/>
        <v>9.66</v>
      </c>
      <c r="M30" s="56">
        <f t="shared" si="2"/>
        <v>0.95</v>
      </c>
      <c r="N30" s="56">
        <f t="shared" si="2"/>
        <v>0.44</v>
      </c>
      <c r="O30" s="56">
        <f t="shared" si="2"/>
        <v>0.16</v>
      </c>
      <c r="P30" s="56">
        <f t="shared" si="2"/>
        <v>2.07</v>
      </c>
      <c r="Q30" s="56">
        <f t="shared" si="2"/>
        <v>0.23</v>
      </c>
      <c r="R30" s="56">
        <f t="shared" si="2"/>
        <v>0.88</v>
      </c>
      <c r="S30" s="56">
        <v>8</v>
      </c>
      <c r="T30" s="56">
        <f>ROUND(T29,2)</f>
        <v>1.6</v>
      </c>
      <c r="U30" s="56">
        <f>ROUND(U29,2)</f>
        <v>0.44</v>
      </c>
      <c r="V30" s="56">
        <v>0.5</v>
      </c>
      <c r="W30" s="56">
        <v>3</v>
      </c>
      <c r="X30" s="56">
        <f>ROUND(X29,2)</f>
        <v>5.63</v>
      </c>
      <c r="Y30" s="56">
        <f>ROUND(Y29,2)</f>
        <v>3.22</v>
      </c>
      <c r="Z30" s="122"/>
    </row>
    <row r="31" ht="15.6" spans="1:26">
      <c r="A31" s="44" t="s">
        <v>40</v>
      </c>
      <c r="B31" s="45"/>
      <c r="C31" s="47">
        <v>80</v>
      </c>
      <c r="D31" s="49">
        <v>800</v>
      </c>
      <c r="E31" s="49">
        <v>85</v>
      </c>
      <c r="F31" s="48">
        <v>140</v>
      </c>
      <c r="G31" s="48">
        <v>600</v>
      </c>
      <c r="H31" s="49">
        <v>1600</v>
      </c>
      <c r="I31" s="49">
        <v>62.37</v>
      </c>
      <c r="J31" s="49">
        <v>39.5</v>
      </c>
      <c r="K31" s="48">
        <v>400</v>
      </c>
      <c r="L31" s="48">
        <v>30</v>
      </c>
      <c r="M31" s="48">
        <v>52</v>
      </c>
      <c r="N31" s="56">
        <v>80</v>
      </c>
      <c r="O31" s="56">
        <v>220</v>
      </c>
      <c r="P31" s="56">
        <v>290</v>
      </c>
      <c r="Q31" s="56">
        <v>400</v>
      </c>
      <c r="R31" s="56">
        <v>125</v>
      </c>
      <c r="S31" s="56">
        <v>6</v>
      </c>
      <c r="T31" s="56">
        <v>85</v>
      </c>
      <c r="U31" s="56">
        <v>319.2</v>
      </c>
      <c r="V31" s="56">
        <v>18</v>
      </c>
      <c r="W31" s="56">
        <v>2.7</v>
      </c>
      <c r="X31" s="56">
        <v>110</v>
      </c>
      <c r="Y31" s="48">
        <v>253</v>
      </c>
      <c r="Z31" s="73"/>
    </row>
    <row r="32" ht="16.35" spans="1:26">
      <c r="A32" s="50" t="s">
        <v>41</v>
      </c>
      <c r="B32" s="51"/>
      <c r="C32" s="126">
        <f>C30*C31</f>
        <v>560</v>
      </c>
      <c r="D32" s="126">
        <f>D30*D31</f>
        <v>656</v>
      </c>
      <c r="E32" s="126">
        <f>E30*E31</f>
        <v>129.2</v>
      </c>
      <c r="F32" s="126">
        <f>F30*F31</f>
        <v>112</v>
      </c>
      <c r="G32" s="126">
        <f>G30*G31</f>
        <v>108</v>
      </c>
      <c r="H32" s="126">
        <f t="shared" ref="H32:Y32" si="3">H30*H31</f>
        <v>64</v>
      </c>
      <c r="I32" s="126">
        <f t="shared" si="3"/>
        <v>72.9729</v>
      </c>
      <c r="J32" s="126">
        <f t="shared" si="3"/>
        <v>73.075</v>
      </c>
      <c r="K32" s="126">
        <f t="shared" si="3"/>
        <v>264</v>
      </c>
      <c r="L32" s="126">
        <f t="shared" si="3"/>
        <v>289.8</v>
      </c>
      <c r="M32" s="126">
        <f t="shared" si="3"/>
        <v>49.4</v>
      </c>
      <c r="N32" s="126">
        <f t="shared" si="3"/>
        <v>35.2</v>
      </c>
      <c r="O32" s="126">
        <f t="shared" si="3"/>
        <v>35.2</v>
      </c>
      <c r="P32" s="126">
        <f t="shared" si="3"/>
        <v>600.3</v>
      </c>
      <c r="Q32" s="126">
        <f t="shared" si="3"/>
        <v>92</v>
      </c>
      <c r="R32" s="126">
        <f t="shared" si="3"/>
        <v>110</v>
      </c>
      <c r="S32" s="126">
        <f t="shared" si="3"/>
        <v>48</v>
      </c>
      <c r="T32" s="126">
        <f t="shared" si="3"/>
        <v>136</v>
      </c>
      <c r="U32" s="126">
        <f t="shared" si="3"/>
        <v>140.448</v>
      </c>
      <c r="V32" s="126">
        <f t="shared" si="3"/>
        <v>9</v>
      </c>
      <c r="W32" s="126">
        <f t="shared" si="3"/>
        <v>8.1</v>
      </c>
      <c r="X32" s="126">
        <f t="shared" si="3"/>
        <v>619.3</v>
      </c>
      <c r="Y32" s="126">
        <f t="shared" si="3"/>
        <v>814.66</v>
      </c>
      <c r="Z32" s="75">
        <f>SUM(C32:Y32)</f>
        <v>5026.6559</v>
      </c>
    </row>
    <row r="33" ht="15.6" spans="1:26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>
        <f>Z32/Z2</f>
        <v>139.629330555556</v>
      </c>
    </row>
    <row r="34" customFormat="1" ht="27" customHeight="1" spans="2:15">
      <c r="B34" s="55" t="s">
        <v>42</v>
      </c>
      <c r="O34" s="57"/>
    </row>
    <row r="35" customFormat="1" ht="27" customHeight="1" spans="2:15">
      <c r="B35" s="55" t="s">
        <v>43</v>
      </c>
      <c r="O35" s="57"/>
    </row>
    <row r="36" customFormat="1" ht="27" customHeight="1" spans="2:2">
      <c r="B36" s="55" t="s">
        <v>44</v>
      </c>
    </row>
  </sheetData>
  <mergeCells count="38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7"/>
  <sheetViews>
    <sheetView topLeftCell="B1" workbookViewId="0">
      <pane ySplit="7" topLeftCell="A19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6.3333333333333" customWidth="1"/>
    <col min="3" max="3" width="6.55555555555556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6.33333333333333" customWidth="1"/>
    <col min="13" max="13" width="6" customWidth="1"/>
    <col min="14" max="14" width="6.11111111111111" customWidth="1"/>
    <col min="15" max="15" width="6.55555555555556" customWidth="1"/>
    <col min="16" max="16" width="7.11111111111111" customWidth="1"/>
    <col min="17" max="17" width="5.66666666666667" customWidth="1"/>
    <col min="18" max="18" width="6.66666666666667" customWidth="1"/>
    <col min="19" max="19" width="6.11111111111111" customWidth="1"/>
    <col min="20" max="20" width="6.33333333333333" customWidth="1"/>
    <col min="21" max="21" width="6.22222222222222" customWidth="1"/>
    <col min="22" max="22" width="5.66666666666667" customWidth="1"/>
    <col min="23" max="23" width="6.33333333333333" customWidth="1"/>
    <col min="24" max="24" width="7.11111111111111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76"/>
      <c r="B2" s="123" t="s">
        <v>134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46</v>
      </c>
      <c r="H2" s="4" t="s">
        <v>6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135</v>
      </c>
      <c r="Q2" s="4" t="s">
        <v>78</v>
      </c>
      <c r="R2" s="4" t="s">
        <v>18</v>
      </c>
      <c r="S2" s="4" t="s">
        <v>63</v>
      </c>
      <c r="T2" s="4" t="s">
        <v>16</v>
      </c>
      <c r="U2" s="4" t="s">
        <v>92</v>
      </c>
      <c r="V2" s="4" t="s">
        <v>19</v>
      </c>
      <c r="W2" s="4" t="s">
        <v>136</v>
      </c>
      <c r="X2" s="4" t="s">
        <v>22</v>
      </c>
      <c r="Y2" s="59">
        <v>38</v>
      </c>
    </row>
    <row r="3" spans="1:25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1"/>
    </row>
    <row r="4" spans="1:25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1"/>
    </row>
    <row r="5" ht="12" customHeight="1" spans="1:25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1"/>
    </row>
    <row r="6" spans="1:25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1"/>
    </row>
    <row r="7" ht="28" customHeight="1" spans="1:25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3"/>
    </row>
    <row r="8" ht="16" customHeight="1" spans="1:25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85" t="s">
        <v>24</v>
      </c>
    </row>
    <row r="9" spans="1:25">
      <c r="A9" s="14" t="s">
        <v>25</v>
      </c>
      <c r="B9" s="15" t="s">
        <v>69</v>
      </c>
      <c r="C9" s="16">
        <v>0.15</v>
      </c>
      <c r="D9" s="17"/>
      <c r="E9" s="17">
        <v>0.00644</v>
      </c>
      <c r="F9" s="17"/>
      <c r="G9" s="17">
        <v>0.025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5"/>
      <c r="U9" s="65"/>
      <c r="V9" s="65"/>
      <c r="W9" s="65"/>
      <c r="X9" s="65"/>
      <c r="Y9" s="66" t="s">
        <v>27</v>
      </c>
    </row>
    <row r="10" spans="1:25">
      <c r="A10" s="19"/>
      <c r="B10" s="20" t="s">
        <v>28</v>
      </c>
      <c r="C10" s="21"/>
      <c r="D10" s="22"/>
      <c r="E10" s="22">
        <v>0.0082</v>
      </c>
      <c r="F10" s="22"/>
      <c r="G10" s="22"/>
      <c r="H10" s="23">
        <v>0.00055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7"/>
      <c r="U10" s="67"/>
      <c r="V10" s="67"/>
      <c r="W10" s="67"/>
      <c r="X10" s="67"/>
      <c r="Y10" s="68"/>
    </row>
    <row r="11" spans="1:25">
      <c r="A11" s="19"/>
      <c r="B11" s="24" t="s">
        <v>56</v>
      </c>
      <c r="C11" s="21"/>
      <c r="D11" s="22">
        <v>0.0102</v>
      </c>
      <c r="E11" s="22"/>
      <c r="F11" s="22"/>
      <c r="G11" s="22"/>
      <c r="H11" s="23"/>
      <c r="I11" s="22">
        <v>0.0323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7"/>
      <c r="U11" s="67"/>
      <c r="V11" s="67"/>
      <c r="W11" s="67"/>
      <c r="X11" s="67"/>
      <c r="Y11" s="68"/>
    </row>
    <row r="12" spans="1:25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7"/>
      <c r="U12" s="67"/>
      <c r="V12" s="67"/>
      <c r="W12" s="67"/>
      <c r="X12" s="67"/>
      <c r="Y12" s="68"/>
    </row>
    <row r="13" ht="13.95" spans="1:25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9"/>
      <c r="U13" s="69"/>
      <c r="V13" s="69"/>
      <c r="W13" s="69"/>
      <c r="X13" s="69"/>
      <c r="Y13" s="68"/>
    </row>
    <row r="14" spans="1:25">
      <c r="A14" s="14" t="s">
        <v>30</v>
      </c>
      <c r="B14" s="15" t="s">
        <v>63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0.103</v>
      </c>
      <c r="T14" s="65"/>
      <c r="U14" s="65"/>
      <c r="V14" s="65"/>
      <c r="W14" s="65"/>
      <c r="X14" s="65"/>
      <c r="Y14" s="68"/>
    </row>
    <row r="15" spans="1:25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7"/>
      <c r="U15" s="67"/>
      <c r="V15" s="67"/>
      <c r="W15" s="67"/>
      <c r="X15" s="67"/>
      <c r="Y15" s="68"/>
    </row>
    <row r="16" spans="1:25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7"/>
      <c r="U16" s="67"/>
      <c r="V16" s="67"/>
      <c r="W16" s="67"/>
      <c r="X16" s="67"/>
      <c r="Y16" s="68"/>
    </row>
    <row r="17" ht="13.95" spans="1:25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70"/>
      <c r="U17" s="70"/>
      <c r="V17" s="70"/>
      <c r="W17" s="70"/>
      <c r="X17" s="70"/>
      <c r="Y17" s="68"/>
    </row>
    <row r="18" spans="1:25">
      <c r="A18" s="35" t="s">
        <v>31</v>
      </c>
      <c r="B18" s="36" t="s">
        <v>137</v>
      </c>
      <c r="C18" s="16"/>
      <c r="D18" s="17"/>
      <c r="E18" s="17">
        <v>0.0014</v>
      </c>
      <c r="F18" s="17">
        <v>0.0474</v>
      </c>
      <c r="G18" s="17"/>
      <c r="H18" s="18"/>
      <c r="I18" s="17"/>
      <c r="J18" s="17"/>
      <c r="K18" s="17"/>
      <c r="L18" s="17">
        <v>0.0894</v>
      </c>
      <c r="M18" s="17">
        <v>0.0103</v>
      </c>
      <c r="N18" s="17">
        <v>0.0101</v>
      </c>
      <c r="O18" s="17">
        <v>0.00244</v>
      </c>
      <c r="P18" s="17">
        <v>0.0784</v>
      </c>
      <c r="Q18" s="17">
        <v>0.0457</v>
      </c>
      <c r="R18" s="17">
        <v>0.004</v>
      </c>
      <c r="S18" s="17"/>
      <c r="T18" s="65"/>
      <c r="U18" s="65"/>
      <c r="V18" s="65"/>
      <c r="W18" s="65"/>
      <c r="X18" s="65"/>
      <c r="Y18" s="68"/>
    </row>
    <row r="19" ht="26.4" spans="1:25">
      <c r="A19" s="37"/>
      <c r="B19" s="38" t="s">
        <v>138</v>
      </c>
      <c r="C19" s="21"/>
      <c r="D19" s="22"/>
      <c r="E19" s="22"/>
      <c r="F19" s="22"/>
      <c r="G19" s="22"/>
      <c r="H19" s="23"/>
      <c r="I19" s="22">
        <v>0.01</v>
      </c>
      <c r="J19" s="22"/>
      <c r="K19" s="22"/>
      <c r="L19" s="22"/>
      <c r="M19" s="22">
        <v>0.017</v>
      </c>
      <c r="N19" s="22">
        <v>0.015</v>
      </c>
      <c r="O19" s="22">
        <v>0.0043</v>
      </c>
      <c r="P19" s="22"/>
      <c r="Q19" s="22"/>
      <c r="R19" s="22">
        <v>0.003</v>
      </c>
      <c r="S19" s="22"/>
      <c r="T19" s="67"/>
      <c r="U19" s="67">
        <v>0.0624</v>
      </c>
      <c r="V19" s="67"/>
      <c r="W19" s="67"/>
      <c r="X19" s="67">
        <v>2</v>
      </c>
      <c r="Y19" s="68"/>
    </row>
    <row r="20" spans="1:25">
      <c r="A20" s="37"/>
      <c r="B20" s="38" t="s">
        <v>109</v>
      </c>
      <c r="C20" s="21"/>
      <c r="D20" s="22">
        <v>0.00704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67">
        <v>0.0444</v>
      </c>
      <c r="U20" s="67"/>
      <c r="V20" s="67"/>
      <c r="W20" s="67"/>
      <c r="X20" s="67"/>
      <c r="Y20" s="68"/>
    </row>
    <row r="21" spans="1:25">
      <c r="A21" s="37"/>
      <c r="B21" s="38" t="s">
        <v>34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>
        <v>0.0184</v>
      </c>
      <c r="L21" s="22"/>
      <c r="M21" s="22"/>
      <c r="N21" s="22"/>
      <c r="O21" s="22"/>
      <c r="P21" s="22"/>
      <c r="Q21" s="22"/>
      <c r="R21" s="22"/>
      <c r="S21" s="22"/>
      <c r="T21" s="67"/>
      <c r="U21" s="67"/>
      <c r="V21" s="67"/>
      <c r="W21" s="67"/>
      <c r="X21" s="67"/>
      <c r="Y21" s="68"/>
    </row>
    <row r="22" spans="1:25">
      <c r="A22" s="37"/>
      <c r="B22" s="24" t="s">
        <v>35</v>
      </c>
      <c r="C22" s="21"/>
      <c r="D22" s="22"/>
      <c r="E22" s="22"/>
      <c r="F22" s="22"/>
      <c r="G22" s="22"/>
      <c r="H22" s="23"/>
      <c r="I22" s="22"/>
      <c r="J22" s="22">
        <v>0.0504</v>
      </c>
      <c r="K22" s="22"/>
      <c r="L22" s="22"/>
      <c r="M22" s="22"/>
      <c r="N22" s="22"/>
      <c r="O22" s="22"/>
      <c r="P22" s="22"/>
      <c r="Q22" s="22"/>
      <c r="R22" s="22"/>
      <c r="S22" s="22"/>
      <c r="T22" s="67"/>
      <c r="U22" s="67"/>
      <c r="V22" s="67"/>
      <c r="W22" s="67"/>
      <c r="X22" s="67"/>
      <c r="Y22" s="68"/>
    </row>
    <row r="23" ht="13.95" spans="1:25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9"/>
      <c r="U23" s="69"/>
      <c r="V23" s="69"/>
      <c r="W23" s="69"/>
      <c r="X23" s="69"/>
      <c r="Y23" s="68"/>
    </row>
    <row r="24" spans="1:25">
      <c r="A24" s="35" t="s">
        <v>36</v>
      </c>
      <c r="B24" s="15" t="s">
        <v>84</v>
      </c>
      <c r="C24" s="16">
        <v>0.0342</v>
      </c>
      <c r="D24" s="17">
        <v>0.0022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5"/>
      <c r="U24" s="65"/>
      <c r="V24" s="65"/>
      <c r="W24" s="65"/>
      <c r="X24" s="65">
        <v>57</v>
      </c>
      <c r="Y24" s="68"/>
    </row>
    <row r="25" spans="1:25">
      <c r="A25" s="37"/>
      <c r="B25" s="20" t="s">
        <v>28</v>
      </c>
      <c r="C25" s="21"/>
      <c r="D25" s="22"/>
      <c r="E25" s="22">
        <v>0.00844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7"/>
      <c r="U25" s="67"/>
      <c r="V25" s="67"/>
      <c r="W25" s="67"/>
      <c r="X25" s="67"/>
      <c r="Y25" s="68"/>
    </row>
    <row r="26" spans="1:25">
      <c r="A26" s="37"/>
      <c r="B26" s="118" t="s">
        <v>35</v>
      </c>
      <c r="C26" s="119"/>
      <c r="D26" s="120"/>
      <c r="E26" s="120"/>
      <c r="F26" s="120"/>
      <c r="G26" s="120"/>
      <c r="H26" s="121"/>
      <c r="I26" s="33"/>
      <c r="J26" s="33">
        <v>0.024</v>
      </c>
      <c r="K26" s="33"/>
      <c r="L26" s="33"/>
      <c r="M26" s="33"/>
      <c r="N26" s="33"/>
      <c r="O26" s="33"/>
      <c r="P26" s="33"/>
      <c r="Q26" s="33"/>
      <c r="R26" s="33"/>
      <c r="S26" s="33"/>
      <c r="T26" s="70"/>
      <c r="U26" s="70"/>
      <c r="V26" s="70"/>
      <c r="W26" s="70"/>
      <c r="X26" s="70"/>
      <c r="Y26" s="68"/>
    </row>
    <row r="27" spans="1:25">
      <c r="A27" s="37"/>
      <c r="B27" s="118" t="s">
        <v>139</v>
      </c>
      <c r="C27" s="119"/>
      <c r="D27" s="120"/>
      <c r="E27" s="120"/>
      <c r="F27" s="120"/>
      <c r="G27" s="120"/>
      <c r="H27" s="12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70"/>
      <c r="U27" s="70"/>
      <c r="V27" s="70"/>
      <c r="W27" s="70">
        <v>0.0173</v>
      </c>
      <c r="X27" s="70"/>
      <c r="Y27" s="68"/>
    </row>
    <row r="28" ht="13.95" spans="1:25">
      <c r="A28" s="40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9"/>
      <c r="U28" s="69"/>
      <c r="V28" s="69"/>
      <c r="W28" s="69"/>
      <c r="X28" s="69"/>
      <c r="Y28" s="71"/>
    </row>
    <row r="29" ht="15.6" spans="1:25">
      <c r="A29" s="42" t="s">
        <v>38</v>
      </c>
      <c r="B29" s="43"/>
      <c r="C29" s="16">
        <f t="shared" ref="C29:Y29" si="0">SUM(C9:C28)</f>
        <v>0.1842</v>
      </c>
      <c r="D29" s="17">
        <f t="shared" si="0"/>
        <v>0.01944</v>
      </c>
      <c r="E29" s="17">
        <f t="shared" si="0"/>
        <v>0.03292</v>
      </c>
      <c r="F29" s="17">
        <f t="shared" si="0"/>
        <v>0.0474</v>
      </c>
      <c r="G29" s="17">
        <f t="shared" si="0"/>
        <v>0.025</v>
      </c>
      <c r="H29" s="18">
        <f t="shared" si="0"/>
        <v>0.00115</v>
      </c>
      <c r="I29" s="17">
        <f t="shared" si="0"/>
        <v>0.0423</v>
      </c>
      <c r="J29" s="17">
        <f t="shared" si="0"/>
        <v>0.0744</v>
      </c>
      <c r="K29" s="17">
        <f t="shared" si="0"/>
        <v>0.0184</v>
      </c>
      <c r="L29" s="17">
        <f t="shared" si="0"/>
        <v>0.0894</v>
      </c>
      <c r="M29" s="17">
        <f t="shared" si="0"/>
        <v>0.0273</v>
      </c>
      <c r="N29" s="17">
        <f t="shared" si="0"/>
        <v>0.0251</v>
      </c>
      <c r="O29" s="17">
        <f t="shared" si="0"/>
        <v>0.00674</v>
      </c>
      <c r="P29" s="17">
        <f t="shared" si="0"/>
        <v>0.0784</v>
      </c>
      <c r="Q29" s="17">
        <f t="shared" si="0"/>
        <v>0.0457</v>
      </c>
      <c r="R29" s="17">
        <f t="shared" si="0"/>
        <v>0.007</v>
      </c>
      <c r="S29" s="17">
        <f t="shared" si="0"/>
        <v>0.103</v>
      </c>
      <c r="T29" s="17">
        <f t="shared" si="0"/>
        <v>0.0444</v>
      </c>
      <c r="U29" s="17">
        <f t="shared" si="0"/>
        <v>0.0624</v>
      </c>
      <c r="V29" s="17">
        <v>0.25</v>
      </c>
      <c r="W29" s="17">
        <f>SUM(W9:W28)</f>
        <v>0.0173</v>
      </c>
      <c r="X29" s="17">
        <v>59</v>
      </c>
      <c r="Y29" s="15"/>
    </row>
    <row r="30" ht="15.6" hidden="1" spans="1:25">
      <c r="A30" s="44" t="s">
        <v>39</v>
      </c>
      <c r="B30" s="45"/>
      <c r="C30" s="21">
        <f>38*C29</f>
        <v>6.9996</v>
      </c>
      <c r="D30" s="21">
        <f t="shared" ref="D30:Z30" si="1">38*D29</f>
        <v>0.73872</v>
      </c>
      <c r="E30" s="21">
        <f t="shared" si="1"/>
        <v>1.25096</v>
      </c>
      <c r="F30" s="21">
        <f t="shared" si="1"/>
        <v>1.8012</v>
      </c>
      <c r="G30" s="21">
        <f t="shared" si="1"/>
        <v>0.95</v>
      </c>
      <c r="H30" s="21">
        <f t="shared" si="1"/>
        <v>0.0437</v>
      </c>
      <c r="I30" s="21">
        <f t="shared" si="1"/>
        <v>1.6074</v>
      </c>
      <c r="J30" s="21">
        <f t="shared" si="1"/>
        <v>2.8272</v>
      </c>
      <c r="K30" s="21">
        <f t="shared" si="1"/>
        <v>0.6992</v>
      </c>
      <c r="L30" s="21">
        <f t="shared" si="1"/>
        <v>3.3972</v>
      </c>
      <c r="M30" s="21">
        <f t="shared" si="1"/>
        <v>1.0374</v>
      </c>
      <c r="N30" s="21">
        <f t="shared" si="1"/>
        <v>0.9538</v>
      </c>
      <c r="O30" s="21">
        <f t="shared" si="1"/>
        <v>0.25612</v>
      </c>
      <c r="P30" s="21">
        <f t="shared" si="1"/>
        <v>2.9792</v>
      </c>
      <c r="Q30" s="21">
        <f t="shared" si="1"/>
        <v>1.7366</v>
      </c>
      <c r="R30" s="21">
        <f t="shared" si="1"/>
        <v>0.266</v>
      </c>
      <c r="S30" s="21">
        <v>19</v>
      </c>
      <c r="T30" s="21">
        <f>38*T29</f>
        <v>1.6872</v>
      </c>
      <c r="U30" s="21">
        <f>38*U29</f>
        <v>2.3712</v>
      </c>
      <c r="V30" s="21">
        <v>0.25</v>
      </c>
      <c r="W30" s="21">
        <f>38*W29</f>
        <v>0.6574</v>
      </c>
      <c r="X30" s="21">
        <v>59</v>
      </c>
      <c r="Y30" s="122"/>
    </row>
    <row r="31" ht="15.6" spans="1:25">
      <c r="A31" s="44" t="s">
        <v>39</v>
      </c>
      <c r="B31" s="45"/>
      <c r="C31" s="47">
        <f t="shared" ref="C31:X31" si="2">ROUND(C30,2)</f>
        <v>7</v>
      </c>
      <c r="D31" s="48">
        <f t="shared" si="2"/>
        <v>0.74</v>
      </c>
      <c r="E31" s="48">
        <f t="shared" si="2"/>
        <v>1.25</v>
      </c>
      <c r="F31" s="48">
        <f t="shared" si="2"/>
        <v>1.8</v>
      </c>
      <c r="G31" s="48">
        <f t="shared" si="2"/>
        <v>0.95</v>
      </c>
      <c r="H31" s="48">
        <f t="shared" si="2"/>
        <v>0.04</v>
      </c>
      <c r="I31" s="48">
        <f t="shared" si="2"/>
        <v>1.61</v>
      </c>
      <c r="J31" s="48">
        <f t="shared" si="2"/>
        <v>2.83</v>
      </c>
      <c r="K31" s="48">
        <f t="shared" si="2"/>
        <v>0.7</v>
      </c>
      <c r="L31" s="48">
        <f t="shared" si="2"/>
        <v>3.4</v>
      </c>
      <c r="M31" s="56">
        <f t="shared" si="2"/>
        <v>1.04</v>
      </c>
      <c r="N31" s="56">
        <f t="shared" si="2"/>
        <v>0.95</v>
      </c>
      <c r="O31" s="56">
        <f t="shared" si="2"/>
        <v>0.26</v>
      </c>
      <c r="P31" s="56">
        <f t="shared" si="2"/>
        <v>2.98</v>
      </c>
      <c r="Q31" s="56">
        <f t="shared" si="2"/>
        <v>1.74</v>
      </c>
      <c r="R31" s="56">
        <f t="shared" si="2"/>
        <v>0.27</v>
      </c>
      <c r="S31" s="56">
        <v>19</v>
      </c>
      <c r="T31" s="56">
        <f>ROUND(T30,2)</f>
        <v>1.69</v>
      </c>
      <c r="U31" s="56">
        <f>ROUND(U30,2)</f>
        <v>2.37</v>
      </c>
      <c r="V31" s="56">
        <v>0.25</v>
      </c>
      <c r="W31" s="56">
        <f>ROUND(W30,2)</f>
        <v>0.66</v>
      </c>
      <c r="X31" s="56">
        <v>59</v>
      </c>
      <c r="Y31" s="122"/>
    </row>
    <row r="32" ht="15.6" spans="1:25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25</v>
      </c>
      <c r="G32" s="48">
        <v>88</v>
      </c>
      <c r="H32" s="49">
        <v>1600</v>
      </c>
      <c r="I32" s="49">
        <v>62.37</v>
      </c>
      <c r="J32" s="49">
        <v>39.5</v>
      </c>
      <c r="K32" s="48">
        <v>250</v>
      </c>
      <c r="L32" s="48">
        <v>30</v>
      </c>
      <c r="M32" s="48">
        <v>52</v>
      </c>
      <c r="N32" s="56">
        <v>80</v>
      </c>
      <c r="O32" s="56">
        <v>220</v>
      </c>
      <c r="P32" s="56">
        <v>253</v>
      </c>
      <c r="Q32" s="56">
        <v>35</v>
      </c>
      <c r="R32" s="56">
        <v>400</v>
      </c>
      <c r="S32" s="56">
        <v>40</v>
      </c>
      <c r="T32" s="56">
        <v>132</v>
      </c>
      <c r="U32" s="56">
        <v>325</v>
      </c>
      <c r="V32" s="56">
        <v>20</v>
      </c>
      <c r="W32" s="56">
        <v>265</v>
      </c>
      <c r="X32" s="56">
        <v>6</v>
      </c>
      <c r="Y32" s="73"/>
    </row>
    <row r="33" ht="16.35" spans="1:25">
      <c r="A33" s="50" t="s">
        <v>41</v>
      </c>
      <c r="B33" s="51"/>
      <c r="C33" s="126">
        <f t="shared" ref="C33:Z33" si="3">C31*C32</f>
        <v>560</v>
      </c>
      <c r="D33" s="126">
        <f t="shared" si="3"/>
        <v>592</v>
      </c>
      <c r="E33" s="126">
        <f t="shared" si="3"/>
        <v>106.25</v>
      </c>
      <c r="F33" s="126">
        <f t="shared" si="3"/>
        <v>45</v>
      </c>
      <c r="G33" s="126">
        <f t="shared" si="3"/>
        <v>83.6</v>
      </c>
      <c r="H33" s="126">
        <f t="shared" si="3"/>
        <v>64</v>
      </c>
      <c r="I33" s="126">
        <f t="shared" si="3"/>
        <v>100.4157</v>
      </c>
      <c r="J33" s="126">
        <f t="shared" si="3"/>
        <v>111.785</v>
      </c>
      <c r="K33" s="126">
        <f t="shared" si="3"/>
        <v>175</v>
      </c>
      <c r="L33" s="126">
        <f t="shared" si="3"/>
        <v>102</v>
      </c>
      <c r="M33" s="126">
        <f t="shared" si="3"/>
        <v>54.08</v>
      </c>
      <c r="N33" s="126">
        <f t="shared" si="3"/>
        <v>76</v>
      </c>
      <c r="O33" s="126">
        <f t="shared" si="3"/>
        <v>57.2</v>
      </c>
      <c r="P33" s="126">
        <f t="shared" si="3"/>
        <v>753.94</v>
      </c>
      <c r="Q33" s="126">
        <f t="shared" si="3"/>
        <v>60.9</v>
      </c>
      <c r="R33" s="126">
        <f t="shared" si="3"/>
        <v>108</v>
      </c>
      <c r="S33" s="126">
        <f t="shared" si="3"/>
        <v>760</v>
      </c>
      <c r="T33" s="126">
        <f t="shared" si="3"/>
        <v>223.08</v>
      </c>
      <c r="U33" s="126">
        <f t="shared" si="3"/>
        <v>770.25</v>
      </c>
      <c r="V33" s="126">
        <f t="shared" si="3"/>
        <v>5</v>
      </c>
      <c r="W33" s="126">
        <f t="shared" si="3"/>
        <v>174.9</v>
      </c>
      <c r="X33" s="126">
        <f t="shared" si="3"/>
        <v>354</v>
      </c>
      <c r="Y33" s="75">
        <f>SUM(C33:X33)</f>
        <v>5337.4007</v>
      </c>
    </row>
    <row r="34" ht="15.6" spans="1:25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>Y33/Y2</f>
        <v>140.457913157895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6"/>
  <sheetViews>
    <sheetView workbookViewId="0">
      <pane ySplit="7" topLeftCell="A22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6.11111111111111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9" width="6.33333333333333" customWidth="1"/>
    <col min="10" max="11" width="6.11111111111111" customWidth="1"/>
    <col min="12" max="13" width="6" customWidth="1"/>
    <col min="14" max="14" width="6.44444444444444" customWidth="1"/>
    <col min="15" max="15" width="6.33333333333333" customWidth="1"/>
    <col min="16" max="17" width="6.44444444444444" customWidth="1"/>
    <col min="18" max="18" width="7" customWidth="1"/>
    <col min="19" max="19" width="6.11111111111111" customWidth="1"/>
    <col min="20" max="20" width="5.44444444444444" customWidth="1"/>
    <col min="21" max="22" width="6.66666666666667" customWidth="1"/>
    <col min="23" max="23" width="6.44444444444444" customWidth="1"/>
    <col min="24" max="24" width="5.55555555555556" customWidth="1"/>
    <col min="25" max="25" width="6.55555555555556" customWidth="1"/>
    <col min="26" max="26" width="8.22222222222222" customWidth="1"/>
  </cols>
  <sheetData>
    <row r="1" s="1" customFormat="1" ht="43" customHeight="1" spans="1:1">
      <c r="A1" s="1" t="s">
        <v>0</v>
      </c>
    </row>
    <row r="2" customHeight="1" spans="1:26">
      <c r="A2" s="76"/>
      <c r="B2" s="77" t="s">
        <v>140</v>
      </c>
      <c r="C2" s="78" t="s">
        <v>2</v>
      </c>
      <c r="D2" s="4" t="s">
        <v>3</v>
      </c>
      <c r="E2" s="4" t="s">
        <v>4</v>
      </c>
      <c r="F2" s="4" t="s">
        <v>6</v>
      </c>
      <c r="G2" s="4" t="s">
        <v>65</v>
      </c>
      <c r="H2" s="4" t="s">
        <v>47</v>
      </c>
      <c r="I2" s="4" t="s">
        <v>46</v>
      </c>
      <c r="J2" s="4" t="s">
        <v>91</v>
      </c>
      <c r="K2" s="4" t="s">
        <v>8</v>
      </c>
      <c r="L2" s="4" t="s">
        <v>9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49</v>
      </c>
      <c r="R2" s="4" t="s">
        <v>135</v>
      </c>
      <c r="S2" s="4" t="s">
        <v>18</v>
      </c>
      <c r="T2" s="4" t="s">
        <v>67</v>
      </c>
      <c r="U2" s="4" t="s">
        <v>17</v>
      </c>
      <c r="V2" s="4" t="s">
        <v>10</v>
      </c>
      <c r="W2" s="4" t="s">
        <v>16</v>
      </c>
      <c r="X2" s="4" t="s">
        <v>93</v>
      </c>
      <c r="Y2" s="4" t="s">
        <v>141</v>
      </c>
      <c r="Z2" s="59">
        <v>39</v>
      </c>
    </row>
    <row r="3" spans="1:26">
      <c r="A3" s="79"/>
      <c r="B3" s="80"/>
      <c r="C3" s="8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1"/>
    </row>
    <row r="4" spans="1:26">
      <c r="A4" s="79"/>
      <c r="B4" s="80"/>
      <c r="C4" s="8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1"/>
    </row>
    <row r="5" ht="12" customHeight="1" spans="1:26">
      <c r="A5" s="79"/>
      <c r="B5" s="80"/>
      <c r="C5" s="8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1"/>
    </row>
    <row r="6" spans="1:26">
      <c r="A6" s="79"/>
      <c r="B6" s="80"/>
      <c r="C6" s="8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1"/>
    </row>
    <row r="7" ht="28" customHeight="1" spans="1:26">
      <c r="A7" s="82"/>
      <c r="B7" s="83"/>
      <c r="C7" s="8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3"/>
    </row>
    <row r="8" ht="18" customHeight="1" spans="1:26">
      <c r="A8" s="11"/>
      <c r="B8" s="85"/>
      <c r="C8" s="86">
        <v>1</v>
      </c>
      <c r="D8" s="13">
        <v>2</v>
      </c>
      <c r="E8" s="13">
        <v>3</v>
      </c>
      <c r="F8" s="86">
        <v>4</v>
      </c>
      <c r="G8" s="13">
        <v>5</v>
      </c>
      <c r="H8" s="13">
        <v>6</v>
      </c>
      <c r="I8" s="86">
        <v>7</v>
      </c>
      <c r="J8" s="13">
        <v>8</v>
      </c>
      <c r="K8" s="13">
        <v>9</v>
      </c>
      <c r="L8" s="86">
        <v>10</v>
      </c>
      <c r="M8" s="13">
        <v>11</v>
      </c>
      <c r="N8" s="13">
        <v>12</v>
      </c>
      <c r="O8" s="86">
        <v>13</v>
      </c>
      <c r="P8" s="13">
        <v>14</v>
      </c>
      <c r="Q8" s="13">
        <v>15</v>
      </c>
      <c r="R8" s="86">
        <v>16</v>
      </c>
      <c r="S8" s="13">
        <v>17</v>
      </c>
      <c r="T8" s="13">
        <v>18</v>
      </c>
      <c r="U8" s="86">
        <v>19</v>
      </c>
      <c r="V8" s="13">
        <v>20</v>
      </c>
      <c r="W8" s="13">
        <v>21</v>
      </c>
      <c r="X8" s="86">
        <v>22</v>
      </c>
      <c r="Y8" s="13">
        <v>23</v>
      </c>
      <c r="Z8" s="64"/>
    </row>
    <row r="9" spans="1:26">
      <c r="A9" s="14" t="s">
        <v>25</v>
      </c>
      <c r="B9" s="15" t="s">
        <v>142</v>
      </c>
      <c r="C9" s="16">
        <v>0.15384</v>
      </c>
      <c r="D9" s="17"/>
      <c r="E9" s="17">
        <v>0.00644</v>
      </c>
      <c r="F9" s="18"/>
      <c r="G9" s="17"/>
      <c r="H9" s="17">
        <v>0.025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5"/>
      <c r="W9" s="65"/>
      <c r="X9" s="65"/>
      <c r="Y9" s="65"/>
      <c r="Z9" s="66" t="s">
        <v>130</v>
      </c>
    </row>
    <row r="10" spans="1:26">
      <c r="A10" s="19"/>
      <c r="B10" s="20" t="s">
        <v>55</v>
      </c>
      <c r="C10" s="21"/>
      <c r="D10" s="22"/>
      <c r="E10" s="22">
        <v>0.0084</v>
      </c>
      <c r="F10" s="23">
        <v>0.0006</v>
      </c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7"/>
      <c r="W10" s="67"/>
      <c r="X10" s="67"/>
      <c r="Y10" s="67"/>
      <c r="Z10" s="68"/>
    </row>
    <row r="11" spans="1:26">
      <c r="A11" s="19"/>
      <c r="B11" s="24" t="s">
        <v>56</v>
      </c>
      <c r="C11" s="21"/>
      <c r="D11" s="22">
        <v>0.01033</v>
      </c>
      <c r="E11" s="22"/>
      <c r="F11" s="23"/>
      <c r="G11" s="23"/>
      <c r="H11" s="22"/>
      <c r="I11" s="22"/>
      <c r="J11" s="22"/>
      <c r="K11" s="22">
        <v>0.0333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7"/>
      <c r="W11" s="67"/>
      <c r="X11" s="67"/>
      <c r="Y11" s="67"/>
      <c r="Z11" s="68"/>
    </row>
    <row r="12" spans="1:26">
      <c r="A12" s="19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7"/>
      <c r="W12" s="67"/>
      <c r="X12" s="67"/>
      <c r="Y12" s="67"/>
      <c r="Z12" s="68"/>
    </row>
    <row r="13" ht="13.95" spans="1:26">
      <c r="A13" s="25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69"/>
      <c r="W13" s="69"/>
      <c r="X13" s="69"/>
      <c r="Y13" s="69"/>
      <c r="Z13" s="68"/>
    </row>
    <row r="14" spans="1:26">
      <c r="A14" s="14" t="s">
        <v>30</v>
      </c>
      <c r="B14" s="15" t="s">
        <v>55</v>
      </c>
      <c r="C14" s="16"/>
      <c r="D14" s="17"/>
      <c r="E14" s="17">
        <v>0.00444</v>
      </c>
      <c r="F14" s="18">
        <v>0.0003</v>
      </c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65"/>
      <c r="W14" s="65"/>
      <c r="X14" s="65"/>
      <c r="Y14" s="65"/>
      <c r="Z14" s="68"/>
    </row>
    <row r="15" spans="1:26">
      <c r="A15" s="19"/>
      <c r="B15" s="20" t="s">
        <v>17</v>
      </c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v>0.0272</v>
      </c>
      <c r="V15" s="67"/>
      <c r="W15" s="67"/>
      <c r="X15" s="67"/>
      <c r="Y15" s="67"/>
      <c r="Z15" s="68"/>
    </row>
    <row r="16" spans="1:26">
      <c r="A16" s="19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7"/>
      <c r="W16" s="67"/>
      <c r="X16" s="67"/>
      <c r="Y16" s="67"/>
      <c r="Z16" s="68"/>
    </row>
    <row r="17" ht="13.95" spans="1:26">
      <c r="A17" s="30"/>
      <c r="B17" s="26"/>
      <c r="C17" s="32"/>
      <c r="D17" s="33"/>
      <c r="E17" s="33"/>
      <c r="F17" s="34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70"/>
      <c r="W17" s="70"/>
      <c r="X17" s="70"/>
      <c r="Y17" s="70"/>
      <c r="Z17" s="68"/>
    </row>
    <row r="18" ht="16" customHeight="1" spans="1:26">
      <c r="A18" s="35" t="s">
        <v>31</v>
      </c>
      <c r="B18" s="36" t="s">
        <v>143</v>
      </c>
      <c r="C18" s="16"/>
      <c r="D18" s="17"/>
      <c r="E18" s="17"/>
      <c r="F18" s="18"/>
      <c r="G18" s="22">
        <v>0.02144</v>
      </c>
      <c r="H18" s="17"/>
      <c r="I18" s="17"/>
      <c r="J18" s="17"/>
      <c r="K18" s="17"/>
      <c r="L18" s="17"/>
      <c r="M18" s="17">
        <v>0.084</v>
      </c>
      <c r="N18" s="17">
        <v>0.0104</v>
      </c>
      <c r="O18" s="17">
        <v>0.0113</v>
      </c>
      <c r="P18" s="17">
        <v>0.00234</v>
      </c>
      <c r="Q18" s="17"/>
      <c r="R18" s="17">
        <v>0.0763</v>
      </c>
      <c r="S18" s="17"/>
      <c r="T18" s="17"/>
      <c r="U18" s="17"/>
      <c r="V18" s="65"/>
      <c r="W18" s="65"/>
      <c r="X18" s="65"/>
      <c r="Y18" s="65"/>
      <c r="Z18" s="68"/>
    </row>
    <row r="19" ht="26.4" spans="1:26">
      <c r="A19" s="37"/>
      <c r="B19" s="38" t="s">
        <v>144</v>
      </c>
      <c r="C19" s="21"/>
      <c r="D19" s="22"/>
      <c r="E19" s="22"/>
      <c r="F19" s="23"/>
      <c r="G19" s="23"/>
      <c r="H19" s="22"/>
      <c r="I19" s="22"/>
      <c r="J19" s="22"/>
      <c r="K19" s="22">
        <v>0.01</v>
      </c>
      <c r="L19" s="22"/>
      <c r="M19" s="22"/>
      <c r="N19" s="22">
        <v>0.0123</v>
      </c>
      <c r="O19" s="22">
        <v>0.0164</v>
      </c>
      <c r="P19" s="22">
        <v>0.00434</v>
      </c>
      <c r="Q19" s="22">
        <v>0.0793</v>
      </c>
      <c r="R19" s="22"/>
      <c r="S19" s="22">
        <v>0.0043</v>
      </c>
      <c r="T19" s="22">
        <v>2</v>
      </c>
      <c r="U19" s="22"/>
      <c r="V19" s="67"/>
      <c r="W19" s="67"/>
      <c r="X19" s="67"/>
      <c r="Y19" s="67"/>
      <c r="Z19" s="68"/>
    </row>
    <row r="20" spans="1:26">
      <c r="A20" s="37"/>
      <c r="B20" s="142" t="s">
        <v>145</v>
      </c>
      <c r="C20" s="21"/>
      <c r="D20" s="22">
        <v>0.007433</v>
      </c>
      <c r="E20" s="22"/>
      <c r="F20" s="23"/>
      <c r="G20" s="23"/>
      <c r="H20" s="22"/>
      <c r="I20" s="22">
        <v>0.044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7"/>
      <c r="W20" s="67"/>
      <c r="X20" s="67"/>
      <c r="Y20" s="67"/>
      <c r="Z20" s="68"/>
    </row>
    <row r="21" spans="1:26">
      <c r="A21" s="37"/>
      <c r="B21" s="39" t="s">
        <v>34</v>
      </c>
      <c r="C21" s="21"/>
      <c r="D21" s="22"/>
      <c r="E21" s="22">
        <v>0.0084</v>
      </c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67">
        <v>0.018</v>
      </c>
      <c r="W21" s="67"/>
      <c r="X21" s="67"/>
      <c r="Y21" s="67"/>
      <c r="Z21" s="68"/>
    </row>
    <row r="22" spans="1:26">
      <c r="A22" s="37"/>
      <c r="B22" s="24" t="s">
        <v>35</v>
      </c>
      <c r="C22" s="21"/>
      <c r="D22" s="22"/>
      <c r="E22" s="22"/>
      <c r="F22" s="23"/>
      <c r="G22" s="23"/>
      <c r="H22" s="22"/>
      <c r="I22" s="22"/>
      <c r="J22" s="22"/>
      <c r="K22" s="22"/>
      <c r="L22" s="22">
        <v>0.048</v>
      </c>
      <c r="M22" s="22"/>
      <c r="N22" s="22"/>
      <c r="O22" s="22"/>
      <c r="P22" s="22"/>
      <c r="Q22" s="22"/>
      <c r="R22" s="22"/>
      <c r="S22" s="22"/>
      <c r="T22" s="22"/>
      <c r="U22" s="22"/>
      <c r="V22" s="67"/>
      <c r="W22" s="67"/>
      <c r="X22" s="67"/>
      <c r="Y22" s="67"/>
      <c r="Z22" s="68"/>
    </row>
    <row r="23" ht="13.95" spans="1:26">
      <c r="A23" s="40"/>
      <c r="B23" s="41"/>
      <c r="C23" s="27"/>
      <c r="D23" s="28"/>
      <c r="E23" s="28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69"/>
      <c r="W23" s="69"/>
      <c r="X23" s="69"/>
      <c r="Y23" s="69"/>
      <c r="Z23" s="68"/>
    </row>
    <row r="24" spans="1:26">
      <c r="A24" s="35" t="s">
        <v>36</v>
      </c>
      <c r="B24" s="15" t="s">
        <v>99</v>
      </c>
      <c r="C24" s="16"/>
      <c r="D24" s="17">
        <v>0.00444</v>
      </c>
      <c r="E24" s="17">
        <v>0.00644</v>
      </c>
      <c r="F24" s="18"/>
      <c r="G24" s="18"/>
      <c r="H24" s="17"/>
      <c r="I24" s="17"/>
      <c r="J24" s="17">
        <v>0.0107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65"/>
      <c r="W24" s="65">
        <v>0.035</v>
      </c>
      <c r="X24" s="65"/>
      <c r="Y24" s="65"/>
      <c r="Z24" s="68"/>
    </row>
    <row r="25" spans="1:26">
      <c r="A25" s="37"/>
      <c r="B25" s="20" t="s">
        <v>55</v>
      </c>
      <c r="C25" s="21"/>
      <c r="D25" s="22"/>
      <c r="E25" s="22">
        <v>0.0084</v>
      </c>
      <c r="F25" s="23">
        <v>0.00062</v>
      </c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67"/>
      <c r="W25" s="67"/>
      <c r="X25" s="67"/>
      <c r="Y25" s="67"/>
      <c r="Z25" s="68"/>
    </row>
    <row r="26" spans="1:26">
      <c r="A26" s="37"/>
      <c r="B26" s="20"/>
      <c r="C26" s="21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67"/>
      <c r="W26" s="67"/>
      <c r="X26" s="67"/>
      <c r="Y26" s="67"/>
      <c r="Z26" s="68"/>
    </row>
    <row r="27" ht="13.95" spans="1:26">
      <c r="A27" s="40"/>
      <c r="B27" s="26"/>
      <c r="C27" s="27"/>
      <c r="D27" s="28"/>
      <c r="E27" s="28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69"/>
      <c r="W27" s="69"/>
      <c r="X27" s="69">
        <v>1</v>
      </c>
      <c r="Y27" s="69">
        <v>0.8</v>
      </c>
      <c r="Z27" s="26"/>
    </row>
    <row r="28" ht="15.6" spans="1:26">
      <c r="A28" s="42" t="s">
        <v>38</v>
      </c>
      <c r="B28" s="43"/>
      <c r="C28" s="16">
        <f t="shared" ref="C28:I28" si="0">SUM(C9:C27)</f>
        <v>0.15384</v>
      </c>
      <c r="D28" s="17">
        <f t="shared" si="0"/>
        <v>0.022203</v>
      </c>
      <c r="E28" s="17">
        <f t="shared" si="0"/>
        <v>0.04252</v>
      </c>
      <c r="F28" s="18">
        <f t="shared" si="0"/>
        <v>0.00152</v>
      </c>
      <c r="G28" s="18">
        <f t="shared" si="0"/>
        <v>0.02144</v>
      </c>
      <c r="H28" s="17">
        <f t="shared" si="0"/>
        <v>0.025</v>
      </c>
      <c r="I28" s="17">
        <f t="shared" si="0"/>
        <v>0.044</v>
      </c>
      <c r="J28" s="17">
        <f t="shared" ref="J28:V28" si="1">SUM(J9:J27)</f>
        <v>0.0107</v>
      </c>
      <c r="K28" s="17">
        <f t="shared" si="1"/>
        <v>0.0433</v>
      </c>
      <c r="L28" s="17">
        <f t="shared" si="1"/>
        <v>0.048</v>
      </c>
      <c r="M28" s="17">
        <f t="shared" si="1"/>
        <v>0.084</v>
      </c>
      <c r="N28" s="17">
        <f t="shared" si="1"/>
        <v>0.0227</v>
      </c>
      <c r="O28" s="17">
        <f t="shared" si="1"/>
        <v>0.0277</v>
      </c>
      <c r="P28" s="17">
        <f t="shared" si="1"/>
        <v>0.00668</v>
      </c>
      <c r="Q28" s="17">
        <f t="shared" si="1"/>
        <v>0.0793</v>
      </c>
      <c r="R28" s="17">
        <f t="shared" si="1"/>
        <v>0.0763</v>
      </c>
      <c r="S28" s="17">
        <f t="shared" si="1"/>
        <v>0.0043</v>
      </c>
      <c r="T28" s="17">
        <v>2</v>
      </c>
      <c r="U28" s="17">
        <f>SUM(U9:U27)</f>
        <v>0.0272</v>
      </c>
      <c r="V28" s="17">
        <f>SUM(V9:V27)</f>
        <v>0.018</v>
      </c>
      <c r="W28" s="17">
        <f>SUM(W9:W27)</f>
        <v>0.035</v>
      </c>
      <c r="X28" s="17">
        <v>1</v>
      </c>
      <c r="Y28" s="17">
        <v>0.8</v>
      </c>
      <c r="Z28" s="15"/>
    </row>
    <row r="29" ht="15.6" hidden="1" spans="1:26">
      <c r="A29" s="44" t="s">
        <v>39</v>
      </c>
      <c r="B29" s="45"/>
      <c r="C29" s="21">
        <f t="shared" ref="C29:I29" si="2">39*C28</f>
        <v>5.99976</v>
      </c>
      <c r="D29" s="21">
        <f t="shared" si="2"/>
        <v>0.865917</v>
      </c>
      <c r="E29" s="21">
        <f t="shared" si="2"/>
        <v>1.65828</v>
      </c>
      <c r="F29" s="21">
        <f t="shared" si="2"/>
        <v>0.05928</v>
      </c>
      <c r="G29" s="21">
        <f t="shared" si="2"/>
        <v>0.83616</v>
      </c>
      <c r="H29" s="21">
        <f t="shared" si="2"/>
        <v>0.975</v>
      </c>
      <c r="I29" s="21">
        <f t="shared" si="2"/>
        <v>1.716</v>
      </c>
      <c r="J29" s="21">
        <f t="shared" ref="J29:X29" si="3">39*J28</f>
        <v>0.4173</v>
      </c>
      <c r="K29" s="21">
        <f t="shared" si="3"/>
        <v>1.6887</v>
      </c>
      <c r="L29" s="21">
        <f t="shared" si="3"/>
        <v>1.872</v>
      </c>
      <c r="M29" s="21">
        <f t="shared" si="3"/>
        <v>3.276</v>
      </c>
      <c r="N29" s="21">
        <f t="shared" si="3"/>
        <v>0.8853</v>
      </c>
      <c r="O29" s="21">
        <f t="shared" si="3"/>
        <v>1.0803</v>
      </c>
      <c r="P29" s="21">
        <f t="shared" si="3"/>
        <v>0.26052</v>
      </c>
      <c r="Q29" s="21">
        <f t="shared" si="3"/>
        <v>3.0927</v>
      </c>
      <c r="R29" s="21">
        <f t="shared" si="3"/>
        <v>2.9757</v>
      </c>
      <c r="S29" s="21">
        <f t="shared" si="3"/>
        <v>0.1677</v>
      </c>
      <c r="T29" s="21">
        <v>2</v>
      </c>
      <c r="U29" s="21">
        <f>39*U28</f>
        <v>1.0608</v>
      </c>
      <c r="V29" s="21">
        <f>39*V28</f>
        <v>0.702</v>
      </c>
      <c r="W29" s="21">
        <f>39*W28</f>
        <v>1.365</v>
      </c>
      <c r="X29" s="21">
        <v>1</v>
      </c>
      <c r="Y29" s="21">
        <f>39*Y28</f>
        <v>31.2</v>
      </c>
      <c r="Z29" s="21"/>
    </row>
    <row r="30" ht="15.6" spans="1:26">
      <c r="A30" s="44" t="s">
        <v>39</v>
      </c>
      <c r="B30" s="45"/>
      <c r="C30" s="47">
        <f t="shared" ref="C30:I30" si="4">ROUND(C29,2)</f>
        <v>6</v>
      </c>
      <c r="D30" s="48">
        <f t="shared" si="4"/>
        <v>0.87</v>
      </c>
      <c r="E30" s="47">
        <f t="shared" si="4"/>
        <v>1.66</v>
      </c>
      <c r="F30" s="48">
        <f t="shared" si="4"/>
        <v>0.06</v>
      </c>
      <c r="G30" s="47">
        <f t="shared" si="4"/>
        <v>0.84</v>
      </c>
      <c r="H30" s="48">
        <f t="shared" si="4"/>
        <v>0.98</v>
      </c>
      <c r="I30" s="48">
        <f t="shared" si="4"/>
        <v>1.72</v>
      </c>
      <c r="J30" s="48">
        <f t="shared" ref="J30:V30" si="5">ROUND(J29,2)</f>
        <v>0.42</v>
      </c>
      <c r="K30" s="48">
        <f t="shared" si="5"/>
        <v>1.69</v>
      </c>
      <c r="L30" s="48">
        <f t="shared" si="5"/>
        <v>1.87</v>
      </c>
      <c r="M30" s="48">
        <f t="shared" si="5"/>
        <v>3.28</v>
      </c>
      <c r="N30" s="48">
        <f t="shared" si="5"/>
        <v>0.89</v>
      </c>
      <c r="O30" s="48">
        <f t="shared" si="5"/>
        <v>1.08</v>
      </c>
      <c r="P30" s="56">
        <f t="shared" si="5"/>
        <v>0.26</v>
      </c>
      <c r="Q30" s="56">
        <f t="shared" si="5"/>
        <v>3.09</v>
      </c>
      <c r="R30" s="56">
        <f t="shared" si="5"/>
        <v>2.98</v>
      </c>
      <c r="S30" s="56">
        <f t="shared" si="5"/>
        <v>0.17</v>
      </c>
      <c r="T30" s="56">
        <v>2</v>
      </c>
      <c r="U30" s="56">
        <f>ROUND(U29,2)</f>
        <v>1.06</v>
      </c>
      <c r="V30" s="56">
        <f>ROUND(V29,2)</f>
        <v>0.7</v>
      </c>
      <c r="W30" s="56">
        <f>ROUND(W29,2)</f>
        <v>1.37</v>
      </c>
      <c r="X30" s="56">
        <v>1</v>
      </c>
      <c r="Y30" s="56">
        <v>0.8</v>
      </c>
      <c r="Z30" s="73"/>
    </row>
    <row r="31" ht="15.6" spans="1:26">
      <c r="A31" s="44" t="s">
        <v>40</v>
      </c>
      <c r="B31" s="45"/>
      <c r="C31" s="47">
        <v>80</v>
      </c>
      <c r="D31" s="49">
        <v>800</v>
      </c>
      <c r="E31" s="49">
        <v>85</v>
      </c>
      <c r="F31" s="49">
        <v>1600</v>
      </c>
      <c r="G31" s="48">
        <v>70</v>
      </c>
      <c r="H31" s="48">
        <v>60</v>
      </c>
      <c r="I31" s="48">
        <v>88</v>
      </c>
      <c r="J31" s="48">
        <v>600</v>
      </c>
      <c r="K31" s="49">
        <v>62.37</v>
      </c>
      <c r="L31" s="49">
        <v>39.5</v>
      </c>
      <c r="M31" s="48">
        <v>30</v>
      </c>
      <c r="N31" s="48">
        <v>52</v>
      </c>
      <c r="O31" s="56">
        <v>80</v>
      </c>
      <c r="P31" s="56">
        <v>220</v>
      </c>
      <c r="Q31" s="48">
        <v>125</v>
      </c>
      <c r="R31" s="48">
        <v>253</v>
      </c>
      <c r="S31" s="56">
        <v>400</v>
      </c>
      <c r="T31" s="56">
        <v>6</v>
      </c>
      <c r="U31" s="56">
        <v>160</v>
      </c>
      <c r="V31" s="56">
        <v>250</v>
      </c>
      <c r="W31" s="56">
        <v>132</v>
      </c>
      <c r="X31" s="56">
        <v>15</v>
      </c>
      <c r="Y31" s="56">
        <v>398</v>
      </c>
      <c r="Z31" s="73"/>
    </row>
    <row r="32" ht="16.35" spans="1:26">
      <c r="A32" s="50" t="s">
        <v>41</v>
      </c>
      <c r="B32" s="51"/>
      <c r="C32" s="52">
        <f t="shared" ref="C32:I32" si="6">C30*C31</f>
        <v>480</v>
      </c>
      <c r="D32" s="52">
        <f t="shared" si="6"/>
        <v>696</v>
      </c>
      <c r="E32" s="52">
        <f t="shared" si="6"/>
        <v>141.1</v>
      </c>
      <c r="F32" s="52">
        <f t="shared" si="6"/>
        <v>96</v>
      </c>
      <c r="G32" s="52">
        <f t="shared" si="6"/>
        <v>58.8</v>
      </c>
      <c r="H32" s="52">
        <f t="shared" si="6"/>
        <v>58.8</v>
      </c>
      <c r="I32" s="52">
        <f t="shared" si="6"/>
        <v>151.36</v>
      </c>
      <c r="J32" s="52">
        <f t="shared" ref="J32:Y32" si="7">J30*J31</f>
        <v>252</v>
      </c>
      <c r="K32" s="52">
        <f t="shared" si="7"/>
        <v>105.4053</v>
      </c>
      <c r="L32" s="52">
        <f t="shared" si="7"/>
        <v>73.865</v>
      </c>
      <c r="M32" s="52">
        <f t="shared" si="7"/>
        <v>98.4</v>
      </c>
      <c r="N32" s="52">
        <f t="shared" si="7"/>
        <v>46.28</v>
      </c>
      <c r="O32" s="52">
        <f t="shared" si="7"/>
        <v>86.4</v>
      </c>
      <c r="P32" s="52">
        <f t="shared" si="7"/>
        <v>57.2</v>
      </c>
      <c r="Q32" s="52">
        <f t="shared" si="7"/>
        <v>386.25</v>
      </c>
      <c r="R32" s="52">
        <f t="shared" si="7"/>
        <v>753.94</v>
      </c>
      <c r="S32" s="52">
        <f t="shared" si="7"/>
        <v>68</v>
      </c>
      <c r="T32" s="52">
        <f t="shared" si="7"/>
        <v>12</v>
      </c>
      <c r="U32" s="52">
        <f t="shared" si="7"/>
        <v>169.6</v>
      </c>
      <c r="V32" s="52">
        <f t="shared" si="7"/>
        <v>175</v>
      </c>
      <c r="W32" s="52">
        <f t="shared" si="7"/>
        <v>180.84</v>
      </c>
      <c r="X32" s="52">
        <f t="shared" si="7"/>
        <v>15</v>
      </c>
      <c r="Y32" s="52">
        <f t="shared" si="7"/>
        <v>318.4</v>
      </c>
      <c r="Z32" s="75">
        <f>SUM(C32:Y32)</f>
        <v>4480.6403</v>
      </c>
    </row>
    <row r="33" ht="15.6" spans="1:26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>
        <f>Z32/Z2</f>
        <v>114.888212820513</v>
      </c>
    </row>
    <row r="34" customFormat="1" ht="27" customHeight="1" spans="2:15">
      <c r="B34" s="55" t="s">
        <v>42</v>
      </c>
      <c r="O34" s="57"/>
    </row>
    <row r="35" customFormat="1" ht="27" customHeight="1" spans="2:15">
      <c r="B35" s="55" t="s">
        <v>43</v>
      </c>
      <c r="O35" s="57"/>
    </row>
    <row r="36" customFormat="1" ht="27" customHeight="1" spans="2:2">
      <c r="B36" s="55" t="s">
        <v>44</v>
      </c>
    </row>
  </sheetData>
  <mergeCells count="38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6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7"/>
  <sheetViews>
    <sheetView workbookViewId="0">
      <pane ySplit="7" topLeftCell="A19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6" customWidth="1"/>
    <col min="4" max="4" width="6.66666666666667" customWidth="1"/>
    <col min="5" max="5" width="6.22222222222222" customWidth="1"/>
    <col min="6" max="6" width="6.11111111111111" customWidth="1"/>
    <col min="7" max="7" width="7.33333333333333" style="127" customWidth="1"/>
    <col min="8" max="9" width="6.11111111111111" customWidth="1"/>
    <col min="10" max="11" width="6.44444444444444" customWidth="1"/>
    <col min="12" max="12" width="6.55555555555556" customWidth="1"/>
    <col min="13" max="13" width="5.55555555555556" customWidth="1"/>
    <col min="14" max="14" width="6" customWidth="1"/>
    <col min="15" max="15" width="6.11111111111111" customWidth="1"/>
    <col min="16" max="16" width="7" customWidth="1"/>
    <col min="17" max="17" width="5.11111111111111" customWidth="1"/>
    <col min="18" max="19" width="6.44444444444444" customWidth="1"/>
    <col min="20" max="20" width="6.55555555555556" customWidth="1"/>
    <col min="21" max="21" width="5.55555555555556" customWidth="1"/>
    <col min="22" max="22" width="5.33333333333333" customWidth="1"/>
    <col min="23" max="23" width="5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2"/>
      <c r="B2" s="3" t="s">
        <v>146</v>
      </c>
      <c r="C2" s="4" t="s">
        <v>2</v>
      </c>
      <c r="D2" s="4" t="s">
        <v>3</v>
      </c>
      <c r="E2" s="4" t="s">
        <v>4</v>
      </c>
      <c r="F2" s="4" t="s">
        <v>5</v>
      </c>
      <c r="G2" s="128" t="s">
        <v>6</v>
      </c>
      <c r="H2" s="4" t="s">
        <v>8</v>
      </c>
      <c r="I2" s="4" t="s">
        <v>9</v>
      </c>
      <c r="J2" s="4" t="s">
        <v>112</v>
      </c>
      <c r="K2" s="4" t="s">
        <v>7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50</v>
      </c>
      <c r="Q2" s="4" t="s">
        <v>20</v>
      </c>
      <c r="R2" s="4" t="s">
        <v>10</v>
      </c>
      <c r="S2" s="4" t="s">
        <v>18</v>
      </c>
      <c r="T2" s="4" t="s">
        <v>66</v>
      </c>
      <c r="U2" s="4" t="s">
        <v>19</v>
      </c>
      <c r="V2" s="4" t="s">
        <v>67</v>
      </c>
      <c r="W2" s="4" t="s">
        <v>68</v>
      </c>
      <c r="X2" s="136">
        <v>39</v>
      </c>
    </row>
    <row r="3" spans="1:24">
      <c r="A3" s="5"/>
      <c r="B3" s="6"/>
      <c r="C3" s="7"/>
      <c r="D3" s="7"/>
      <c r="E3" s="7"/>
      <c r="F3" s="7"/>
      <c r="G3" s="12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37"/>
    </row>
    <row r="4" spans="1:24">
      <c r="A4" s="5"/>
      <c r="B4" s="6"/>
      <c r="C4" s="7"/>
      <c r="D4" s="7"/>
      <c r="E4" s="7"/>
      <c r="F4" s="7"/>
      <c r="G4" s="1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7"/>
    </row>
    <row r="5" ht="12" customHeight="1" spans="1:24">
      <c r="A5" s="5"/>
      <c r="B5" s="6"/>
      <c r="C5" s="7"/>
      <c r="D5" s="7"/>
      <c r="E5" s="7"/>
      <c r="F5" s="7"/>
      <c r="G5" s="12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37"/>
    </row>
    <row r="6" spans="1:24">
      <c r="A6" s="5"/>
      <c r="B6" s="6"/>
      <c r="C6" s="7"/>
      <c r="D6" s="7"/>
      <c r="E6" s="7"/>
      <c r="F6" s="7"/>
      <c r="G6" s="12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37"/>
    </row>
    <row r="7" ht="28" customHeight="1" spans="1:24">
      <c r="A7" s="130"/>
      <c r="B7" s="9"/>
      <c r="C7" s="10"/>
      <c r="D7" s="10"/>
      <c r="E7" s="10"/>
      <c r="F7" s="10"/>
      <c r="G7" s="13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8"/>
    </row>
    <row r="8" ht="15" customHeight="1" spans="1:24">
      <c r="A8" s="132"/>
      <c r="B8" s="133"/>
      <c r="C8" s="134">
        <v>1</v>
      </c>
      <c r="D8" s="134">
        <v>2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  <c r="K8" s="134">
        <v>9</v>
      </c>
      <c r="L8" s="134">
        <v>10</v>
      </c>
      <c r="M8" s="134">
        <v>11</v>
      </c>
      <c r="N8" s="134">
        <v>12</v>
      </c>
      <c r="O8" s="134">
        <v>13</v>
      </c>
      <c r="P8" s="134">
        <v>14</v>
      </c>
      <c r="Q8" s="134">
        <v>15</v>
      </c>
      <c r="R8" s="134">
        <v>16</v>
      </c>
      <c r="S8" s="134">
        <v>17</v>
      </c>
      <c r="T8" s="134">
        <v>18</v>
      </c>
      <c r="U8" s="134">
        <v>19</v>
      </c>
      <c r="V8" s="134">
        <v>20</v>
      </c>
      <c r="W8" s="134">
        <v>21</v>
      </c>
      <c r="X8" s="139" t="s">
        <v>24</v>
      </c>
    </row>
    <row r="9" spans="1:24">
      <c r="A9" s="14" t="s">
        <v>25</v>
      </c>
      <c r="B9" s="15" t="s">
        <v>147</v>
      </c>
      <c r="C9" s="16">
        <v>0.1507</v>
      </c>
      <c r="D9" s="17"/>
      <c r="E9" s="17">
        <v>0.00644</v>
      </c>
      <c r="F9" s="17">
        <v>0.015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65"/>
      <c r="S9" s="65"/>
      <c r="T9" s="65"/>
      <c r="U9" s="65"/>
      <c r="V9" s="65"/>
      <c r="W9" s="65"/>
      <c r="X9" s="66" t="s">
        <v>114</v>
      </c>
    </row>
    <row r="10" spans="1:24">
      <c r="A10" s="19"/>
      <c r="B10" s="20" t="s">
        <v>55</v>
      </c>
      <c r="C10" s="21" t="s">
        <v>95</v>
      </c>
      <c r="D10" s="22"/>
      <c r="E10" s="22">
        <v>0.00844</v>
      </c>
      <c r="F10" s="22"/>
      <c r="G10" s="23">
        <v>0.0006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67"/>
      <c r="S10" s="67"/>
      <c r="T10" s="67"/>
      <c r="U10" s="67"/>
      <c r="V10" s="67"/>
      <c r="W10" s="67"/>
      <c r="X10" s="68"/>
    </row>
    <row r="11" spans="1:24">
      <c r="A11" s="19"/>
      <c r="B11" s="24" t="s">
        <v>56</v>
      </c>
      <c r="C11" s="21"/>
      <c r="D11" s="22">
        <v>0.0101</v>
      </c>
      <c r="E11" s="22"/>
      <c r="F11" s="22"/>
      <c r="G11" s="23"/>
      <c r="H11" s="22">
        <v>0.034</v>
      </c>
      <c r="I11" s="22"/>
      <c r="J11" s="22"/>
      <c r="K11" s="22"/>
      <c r="L11" s="22"/>
      <c r="M11" s="22"/>
      <c r="N11" s="22"/>
      <c r="O11" s="22"/>
      <c r="P11" s="22"/>
      <c r="Q11" s="22"/>
      <c r="R11" s="67"/>
      <c r="S11" s="67"/>
      <c r="T11" s="67"/>
      <c r="U11" s="67"/>
      <c r="V11" s="67"/>
      <c r="W11" s="67"/>
      <c r="X11" s="68"/>
    </row>
    <row r="12" spans="1:24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67"/>
      <c r="S12" s="67"/>
      <c r="T12" s="67"/>
      <c r="U12" s="67"/>
      <c r="V12" s="67"/>
      <c r="W12" s="67"/>
      <c r="X12" s="68"/>
    </row>
    <row r="13" ht="13.95" spans="1:24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69"/>
      <c r="S13" s="69"/>
      <c r="T13" s="69"/>
      <c r="U13" s="69"/>
      <c r="V13" s="69"/>
      <c r="W13" s="69"/>
      <c r="X13" s="68"/>
    </row>
    <row r="14" spans="1:24">
      <c r="A14" s="14" t="s">
        <v>30</v>
      </c>
      <c r="B14" s="15" t="s">
        <v>112</v>
      </c>
      <c r="C14" s="16"/>
      <c r="D14" s="17"/>
      <c r="E14" s="17"/>
      <c r="F14" s="17"/>
      <c r="G14" s="18"/>
      <c r="H14" s="17"/>
      <c r="I14" s="17"/>
      <c r="J14" s="17">
        <v>0.1538</v>
      </c>
      <c r="K14" s="17"/>
      <c r="L14" s="17"/>
      <c r="M14" s="17"/>
      <c r="N14" s="17"/>
      <c r="O14" s="17"/>
      <c r="P14" s="17"/>
      <c r="Q14" s="17"/>
      <c r="R14" s="65"/>
      <c r="S14" s="65"/>
      <c r="T14" s="65"/>
      <c r="U14" s="65"/>
      <c r="V14" s="65"/>
      <c r="W14" s="65"/>
      <c r="X14" s="68"/>
    </row>
    <row r="15" spans="1:24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67"/>
      <c r="S15" s="67"/>
      <c r="T15" s="67"/>
      <c r="U15" s="67"/>
      <c r="V15" s="67"/>
      <c r="W15" s="67"/>
      <c r="X15" s="68"/>
    </row>
    <row r="16" spans="1:24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7"/>
      <c r="S16" s="67"/>
      <c r="T16" s="67"/>
      <c r="U16" s="67"/>
      <c r="V16" s="67"/>
      <c r="W16" s="67"/>
      <c r="X16" s="68"/>
    </row>
    <row r="17" ht="13.95" spans="1:24">
      <c r="A17" s="30"/>
      <c r="B17" s="26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70"/>
      <c r="S17" s="70"/>
      <c r="T17" s="70"/>
      <c r="U17" s="70"/>
      <c r="V17" s="70"/>
      <c r="W17" s="70"/>
      <c r="X17" s="68"/>
    </row>
    <row r="18" ht="26.4" spans="1:24">
      <c r="A18" s="35" t="s">
        <v>31</v>
      </c>
      <c r="B18" s="36" t="s">
        <v>32</v>
      </c>
      <c r="C18" s="16"/>
      <c r="D18" s="17"/>
      <c r="E18" s="17">
        <v>0.0014</v>
      </c>
      <c r="F18" s="17"/>
      <c r="G18" s="18"/>
      <c r="H18" s="17"/>
      <c r="I18" s="17"/>
      <c r="J18" s="17"/>
      <c r="K18" s="17">
        <v>0.101</v>
      </c>
      <c r="L18" s="17">
        <v>0.082</v>
      </c>
      <c r="M18" s="17">
        <v>0.0124</v>
      </c>
      <c r="N18" s="17">
        <v>0.01</v>
      </c>
      <c r="O18" s="17">
        <v>0.002322</v>
      </c>
      <c r="P18" s="17">
        <v>0.0784</v>
      </c>
      <c r="Q18" s="17"/>
      <c r="R18" s="65"/>
      <c r="S18" s="65">
        <v>0.006</v>
      </c>
      <c r="T18" s="65"/>
      <c r="U18" s="65"/>
      <c r="V18" s="65"/>
      <c r="W18" s="65"/>
      <c r="X18" s="68"/>
    </row>
    <row r="19" ht="15" customHeight="1" spans="1:24">
      <c r="A19" s="37"/>
      <c r="B19" s="38" t="s">
        <v>71</v>
      </c>
      <c r="C19" s="21"/>
      <c r="D19" s="22"/>
      <c r="E19" s="22"/>
      <c r="F19" s="22"/>
      <c r="G19" s="23"/>
      <c r="H19" s="22"/>
      <c r="I19" s="22"/>
      <c r="J19" s="22"/>
      <c r="K19" s="22"/>
      <c r="L19" s="22"/>
      <c r="M19" s="22">
        <v>0.011</v>
      </c>
      <c r="N19" s="22">
        <v>0.0094</v>
      </c>
      <c r="O19" s="22">
        <v>0.0033</v>
      </c>
      <c r="P19" s="22">
        <v>0.0772</v>
      </c>
      <c r="Q19" s="22">
        <v>0.003</v>
      </c>
      <c r="R19" s="67"/>
      <c r="S19" s="67">
        <v>0.0034</v>
      </c>
      <c r="T19" s="67"/>
      <c r="U19" s="67"/>
      <c r="V19" s="67"/>
      <c r="W19" s="67"/>
      <c r="X19" s="68"/>
    </row>
    <row r="20" spans="1:24">
      <c r="A20" s="37"/>
      <c r="B20" s="39" t="s">
        <v>59</v>
      </c>
      <c r="C20" s="21">
        <v>0.04</v>
      </c>
      <c r="D20" s="22">
        <v>0.0054</v>
      </c>
      <c r="E20" s="22"/>
      <c r="F20" s="22"/>
      <c r="G20" s="23"/>
      <c r="H20" s="22"/>
      <c r="I20" s="22"/>
      <c r="J20" s="22"/>
      <c r="K20" s="22"/>
      <c r="L20" s="22">
        <v>0.187</v>
      </c>
      <c r="M20" s="22"/>
      <c r="N20" s="22"/>
      <c r="O20" s="22"/>
      <c r="P20" s="22"/>
      <c r="Q20" s="22"/>
      <c r="R20" s="67"/>
      <c r="S20" s="67"/>
      <c r="T20" s="67"/>
      <c r="U20" s="67"/>
      <c r="V20" s="67"/>
      <c r="W20" s="67"/>
      <c r="X20" s="68"/>
    </row>
    <row r="21" spans="1:24">
      <c r="A21" s="37"/>
      <c r="B21" s="38" t="s">
        <v>116</v>
      </c>
      <c r="C21" s="21"/>
      <c r="D21" s="22"/>
      <c r="E21" s="22">
        <v>0.00844</v>
      </c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67">
        <v>0.018</v>
      </c>
      <c r="S21" s="67"/>
      <c r="T21" s="67"/>
      <c r="U21" s="67"/>
      <c r="V21" s="67"/>
      <c r="W21" s="67"/>
      <c r="X21" s="68"/>
    </row>
    <row r="22" spans="1:24">
      <c r="A22" s="37"/>
      <c r="B22" s="24" t="s">
        <v>35</v>
      </c>
      <c r="C22" s="21"/>
      <c r="D22" s="22"/>
      <c r="E22" s="22"/>
      <c r="F22" s="22"/>
      <c r="G22" s="23"/>
      <c r="H22" s="22"/>
      <c r="I22" s="22">
        <v>0.051</v>
      </c>
      <c r="J22" s="22"/>
      <c r="K22" s="22"/>
      <c r="L22" s="22"/>
      <c r="M22" s="22"/>
      <c r="N22" s="22"/>
      <c r="O22" s="22"/>
      <c r="P22" s="22"/>
      <c r="Q22" s="22"/>
      <c r="R22" s="67"/>
      <c r="S22" s="67"/>
      <c r="T22" s="67"/>
      <c r="U22" s="67"/>
      <c r="V22" s="67"/>
      <c r="W22" s="67"/>
      <c r="X22" s="68"/>
    </row>
    <row r="23" ht="13.95" spans="1:24">
      <c r="A23" s="40"/>
      <c r="B23" s="41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69"/>
      <c r="S23" s="69"/>
      <c r="T23" s="69"/>
      <c r="U23" s="69"/>
      <c r="V23" s="69"/>
      <c r="W23" s="69"/>
      <c r="X23" s="68"/>
    </row>
    <row r="24" spans="1:24">
      <c r="A24" s="35" t="s">
        <v>36</v>
      </c>
      <c r="B24" s="15" t="s">
        <v>73</v>
      </c>
      <c r="C24" s="16">
        <v>0.0145</v>
      </c>
      <c r="D24" s="17">
        <v>0.0022</v>
      </c>
      <c r="E24" s="17">
        <v>0.01144</v>
      </c>
      <c r="F24" s="17">
        <v>0.005</v>
      </c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5"/>
      <c r="S24" s="65"/>
      <c r="T24" s="65">
        <v>0.0753</v>
      </c>
      <c r="U24" s="65"/>
      <c r="V24" s="65">
        <v>2</v>
      </c>
      <c r="W24" s="65"/>
      <c r="X24" s="68"/>
    </row>
    <row r="25" spans="1:24">
      <c r="A25" s="37"/>
      <c r="B25" s="20" t="s">
        <v>74</v>
      </c>
      <c r="C25" s="21"/>
      <c r="D25" s="22"/>
      <c r="E25" s="22">
        <v>0.00423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7"/>
      <c r="S25" s="67">
        <v>0.0254</v>
      </c>
      <c r="T25" s="67"/>
      <c r="U25" s="67"/>
      <c r="V25" s="67"/>
      <c r="W25" s="67"/>
      <c r="X25" s="68"/>
    </row>
    <row r="26" spans="1:24">
      <c r="A26" s="37"/>
      <c r="B26" s="20" t="s">
        <v>55</v>
      </c>
      <c r="C26" s="21"/>
      <c r="D26" s="22"/>
      <c r="E26" s="22">
        <v>0.0084</v>
      </c>
      <c r="F26" s="22"/>
      <c r="G26" s="23">
        <v>0.0006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7"/>
      <c r="S26" s="67"/>
      <c r="T26" s="67"/>
      <c r="U26" s="67"/>
      <c r="V26" s="67"/>
      <c r="W26" s="67"/>
      <c r="X26" s="68"/>
    </row>
    <row r="27" ht="13.95" spans="1:24">
      <c r="A27" s="37"/>
      <c r="B27" s="20"/>
      <c r="C27" s="21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67"/>
      <c r="S27" s="67"/>
      <c r="T27" s="67"/>
      <c r="U27" s="67"/>
      <c r="V27" s="67"/>
      <c r="W27" s="67"/>
      <c r="X27" s="71"/>
    </row>
    <row r="28" ht="13.95" spans="1:24">
      <c r="A28" s="40"/>
      <c r="B28" s="26"/>
      <c r="C28" s="27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69"/>
      <c r="S28" s="69"/>
      <c r="T28" s="69"/>
      <c r="U28" s="69">
        <v>0.5</v>
      </c>
      <c r="V28" s="69"/>
      <c r="W28" s="69">
        <v>2</v>
      </c>
      <c r="X28" s="140"/>
    </row>
    <row r="29" ht="15.6" spans="1:24">
      <c r="A29" s="42" t="s">
        <v>38</v>
      </c>
      <c r="B29" s="43"/>
      <c r="C29" s="16">
        <f t="shared" ref="C29:K29" si="0">SUM(C9:C28)</f>
        <v>0.2052</v>
      </c>
      <c r="D29" s="17">
        <f t="shared" si="0"/>
        <v>0.0177</v>
      </c>
      <c r="E29" s="17">
        <f t="shared" si="0"/>
        <v>0.04879</v>
      </c>
      <c r="F29" s="17">
        <f t="shared" si="0"/>
        <v>0.02</v>
      </c>
      <c r="G29" s="17">
        <f t="shared" si="0"/>
        <v>0.0012</v>
      </c>
      <c r="H29" s="17">
        <f t="shared" si="0"/>
        <v>0.034</v>
      </c>
      <c r="I29" s="17">
        <f t="shared" si="0"/>
        <v>0.051</v>
      </c>
      <c r="J29" s="17">
        <f t="shared" si="0"/>
        <v>0.1538</v>
      </c>
      <c r="K29" s="17">
        <f t="shared" si="0"/>
        <v>0.101</v>
      </c>
      <c r="L29" s="17">
        <f t="shared" ref="L29:U29" si="1">SUM(L9:L28)</f>
        <v>0.269</v>
      </c>
      <c r="M29" s="17">
        <f t="shared" si="1"/>
        <v>0.0234</v>
      </c>
      <c r="N29" s="17">
        <f t="shared" si="1"/>
        <v>0.0194</v>
      </c>
      <c r="O29" s="17">
        <f t="shared" si="1"/>
        <v>0.005622</v>
      </c>
      <c r="P29" s="17">
        <f t="shared" si="1"/>
        <v>0.1556</v>
      </c>
      <c r="Q29" s="17">
        <f t="shared" si="1"/>
        <v>0.003</v>
      </c>
      <c r="R29" s="17">
        <f t="shared" si="1"/>
        <v>0.018</v>
      </c>
      <c r="S29" s="17">
        <f t="shared" si="1"/>
        <v>0.0348</v>
      </c>
      <c r="T29" s="94">
        <f t="shared" si="1"/>
        <v>0.0753</v>
      </c>
      <c r="U29" s="102">
        <v>0.5</v>
      </c>
      <c r="V29" s="102">
        <v>2</v>
      </c>
      <c r="W29" s="102">
        <v>2</v>
      </c>
      <c r="X29" s="15"/>
    </row>
    <row r="30" ht="15.6" hidden="1" spans="1:24">
      <c r="A30" s="44" t="s">
        <v>39</v>
      </c>
      <c r="B30" s="45"/>
      <c r="C30" s="93">
        <f t="shared" ref="C30:K30" si="2">39*C29</f>
        <v>8.0028</v>
      </c>
      <c r="D30" s="93">
        <f t="shared" si="2"/>
        <v>0.6903</v>
      </c>
      <c r="E30" s="93">
        <f t="shared" si="2"/>
        <v>1.90281</v>
      </c>
      <c r="F30" s="93">
        <f t="shared" si="2"/>
        <v>0.78</v>
      </c>
      <c r="G30" s="93">
        <f t="shared" si="2"/>
        <v>0.0468</v>
      </c>
      <c r="H30" s="93">
        <f t="shared" si="2"/>
        <v>1.326</v>
      </c>
      <c r="I30" s="93">
        <f t="shared" si="2"/>
        <v>1.989</v>
      </c>
      <c r="J30" s="93">
        <f t="shared" si="2"/>
        <v>5.9982</v>
      </c>
      <c r="K30" s="93">
        <f t="shared" si="2"/>
        <v>3.939</v>
      </c>
      <c r="L30" s="93">
        <f t="shared" ref="L30:W30" si="3">39*L29</f>
        <v>10.491</v>
      </c>
      <c r="M30" s="93">
        <f t="shared" si="3"/>
        <v>0.9126</v>
      </c>
      <c r="N30" s="93">
        <f t="shared" si="3"/>
        <v>0.7566</v>
      </c>
      <c r="O30" s="93">
        <f t="shared" si="3"/>
        <v>0.219258</v>
      </c>
      <c r="P30" s="93">
        <f t="shared" si="3"/>
        <v>6.0684</v>
      </c>
      <c r="Q30" s="93">
        <f t="shared" si="3"/>
        <v>0.117</v>
      </c>
      <c r="R30" s="93">
        <f t="shared" si="3"/>
        <v>0.702</v>
      </c>
      <c r="S30" s="93">
        <f t="shared" si="3"/>
        <v>1.3572</v>
      </c>
      <c r="T30" s="93">
        <f t="shared" si="3"/>
        <v>2.9367</v>
      </c>
      <c r="U30" s="93">
        <v>0.5</v>
      </c>
      <c r="V30" s="93">
        <v>2</v>
      </c>
      <c r="W30" s="93">
        <f>39*W29</f>
        <v>78</v>
      </c>
      <c r="X30" s="20"/>
    </row>
    <row r="31" ht="15.6" spans="1:24">
      <c r="A31" s="44" t="s">
        <v>39</v>
      </c>
      <c r="B31" s="45"/>
      <c r="C31" s="47">
        <f t="shared" ref="C31:K31" si="4">ROUND(C30,2)</f>
        <v>8</v>
      </c>
      <c r="D31" s="48">
        <f t="shared" si="4"/>
        <v>0.69</v>
      </c>
      <c r="E31" s="48">
        <f t="shared" si="4"/>
        <v>1.9</v>
      </c>
      <c r="F31" s="48">
        <f t="shared" si="4"/>
        <v>0.78</v>
      </c>
      <c r="G31" s="48">
        <f t="shared" si="4"/>
        <v>0.05</v>
      </c>
      <c r="H31" s="48">
        <f t="shared" si="4"/>
        <v>1.33</v>
      </c>
      <c r="I31" s="48">
        <f t="shared" si="4"/>
        <v>1.99</v>
      </c>
      <c r="J31" s="48">
        <f t="shared" si="4"/>
        <v>6</v>
      </c>
      <c r="K31" s="48">
        <f t="shared" si="4"/>
        <v>3.94</v>
      </c>
      <c r="L31" s="48">
        <f t="shared" ref="L31:U31" si="5">ROUND(L30,2)</f>
        <v>10.49</v>
      </c>
      <c r="M31" s="56">
        <f t="shared" si="5"/>
        <v>0.91</v>
      </c>
      <c r="N31" s="56">
        <f t="shared" si="5"/>
        <v>0.76</v>
      </c>
      <c r="O31" s="56">
        <f t="shared" si="5"/>
        <v>0.22</v>
      </c>
      <c r="P31" s="56">
        <f t="shared" si="5"/>
        <v>6.07</v>
      </c>
      <c r="Q31" s="56">
        <f t="shared" si="5"/>
        <v>0.12</v>
      </c>
      <c r="R31" s="56">
        <f t="shared" si="5"/>
        <v>0.7</v>
      </c>
      <c r="S31" s="56">
        <f t="shared" si="5"/>
        <v>1.36</v>
      </c>
      <c r="T31" s="56">
        <f t="shared" si="5"/>
        <v>2.94</v>
      </c>
      <c r="U31" s="74">
        <v>0.5</v>
      </c>
      <c r="V31" s="74">
        <v>2</v>
      </c>
      <c r="W31" s="74">
        <v>2</v>
      </c>
      <c r="X31" s="20"/>
    </row>
    <row r="32" ht="15.6" spans="1:24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150</v>
      </c>
      <c r="G32" s="49">
        <v>1600</v>
      </c>
      <c r="H32" s="49">
        <v>62.37</v>
      </c>
      <c r="I32" s="49">
        <v>39.5</v>
      </c>
      <c r="J32" s="48">
        <v>100</v>
      </c>
      <c r="K32" s="48">
        <v>25</v>
      </c>
      <c r="L32" s="48">
        <v>30</v>
      </c>
      <c r="M32" s="48">
        <v>52</v>
      </c>
      <c r="N32" s="56">
        <v>80</v>
      </c>
      <c r="O32" s="56">
        <v>220</v>
      </c>
      <c r="P32" s="48">
        <v>253</v>
      </c>
      <c r="Q32" s="56">
        <v>85</v>
      </c>
      <c r="R32" s="56">
        <v>250</v>
      </c>
      <c r="S32" s="56">
        <v>400</v>
      </c>
      <c r="T32" s="56">
        <v>319.2</v>
      </c>
      <c r="U32" s="56">
        <v>20</v>
      </c>
      <c r="V32" s="56">
        <v>6</v>
      </c>
      <c r="W32" s="56">
        <v>2.7</v>
      </c>
      <c r="X32" s="73"/>
    </row>
    <row r="33" ht="16.35" spans="1:24">
      <c r="A33" s="50" t="s">
        <v>41</v>
      </c>
      <c r="B33" s="51"/>
      <c r="C33" s="126">
        <f t="shared" ref="C33:K33" si="6">C31*C32</f>
        <v>640</v>
      </c>
      <c r="D33" s="126">
        <f t="shared" si="6"/>
        <v>552</v>
      </c>
      <c r="E33" s="126">
        <f t="shared" si="6"/>
        <v>161.5</v>
      </c>
      <c r="F33" s="126">
        <f t="shared" si="6"/>
        <v>117</v>
      </c>
      <c r="G33" s="126">
        <f t="shared" si="6"/>
        <v>80</v>
      </c>
      <c r="H33" s="126">
        <f t="shared" si="6"/>
        <v>82.9521</v>
      </c>
      <c r="I33" s="126">
        <f t="shared" si="6"/>
        <v>78.605</v>
      </c>
      <c r="J33" s="126">
        <f t="shared" si="6"/>
        <v>600</v>
      </c>
      <c r="K33" s="126">
        <f t="shared" si="6"/>
        <v>98.5</v>
      </c>
      <c r="L33" s="126">
        <f t="shared" ref="L33:W33" si="7">L31*L32</f>
        <v>314.7</v>
      </c>
      <c r="M33" s="126">
        <f t="shared" si="7"/>
        <v>47.32</v>
      </c>
      <c r="N33" s="126">
        <f t="shared" si="7"/>
        <v>60.8</v>
      </c>
      <c r="O33" s="126">
        <f t="shared" si="7"/>
        <v>48.4</v>
      </c>
      <c r="P33" s="126">
        <f t="shared" si="7"/>
        <v>1535.71</v>
      </c>
      <c r="Q33" s="126">
        <f t="shared" si="7"/>
        <v>10.2</v>
      </c>
      <c r="R33" s="126">
        <f t="shared" si="7"/>
        <v>175</v>
      </c>
      <c r="S33" s="126">
        <f t="shared" si="7"/>
        <v>544</v>
      </c>
      <c r="T33" s="126">
        <f t="shared" si="7"/>
        <v>938.448</v>
      </c>
      <c r="U33" s="126">
        <f t="shared" si="7"/>
        <v>10</v>
      </c>
      <c r="V33" s="126">
        <f t="shared" si="7"/>
        <v>12</v>
      </c>
      <c r="W33" s="126">
        <f t="shared" si="7"/>
        <v>5.4</v>
      </c>
      <c r="X33" s="75">
        <f>SUM(C33:W33)</f>
        <v>6112.5351</v>
      </c>
    </row>
    <row r="34" ht="15.6" spans="1:24">
      <c r="A34" s="53"/>
      <c r="B34" s="53"/>
      <c r="C34" s="54"/>
      <c r="D34" s="54"/>
      <c r="E34" s="54"/>
      <c r="F34" s="54"/>
      <c r="G34" s="13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7">
        <f>X33/X2</f>
        <v>156.731669230769</v>
      </c>
    </row>
    <row r="35" customFormat="1" ht="27" customHeight="1" spans="2:16">
      <c r="B35" s="55" t="s">
        <v>42</v>
      </c>
      <c r="P35" s="57"/>
    </row>
    <row r="36" customFormat="1" ht="27" customHeight="1" spans="2:16">
      <c r="B36" s="55" t="s">
        <v>43</v>
      </c>
      <c r="P36" s="57"/>
    </row>
    <row r="37" customFormat="1" ht="27" customHeight="1" spans="2:2">
      <c r="B37" s="55" t="s">
        <v>44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Z37"/>
  <sheetViews>
    <sheetView tabSelected="1" workbookViewId="0">
      <pane ySplit="7" topLeftCell="A20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3.8888888888889" customWidth="1"/>
    <col min="3" max="3" width="7" customWidth="1"/>
    <col min="4" max="4" width="6.55555555555556" customWidth="1"/>
    <col min="5" max="5" width="6.11111111111111" customWidth="1"/>
    <col min="6" max="6" width="6.33333333333333" customWidth="1"/>
    <col min="7" max="7" width="5.44444444444444" customWidth="1"/>
    <col min="8" max="8" width="6.33333333333333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5.77777777777778" customWidth="1"/>
    <col min="16" max="16" width="5.66666666666667" customWidth="1"/>
    <col min="17" max="17" width="6.22222222222222" customWidth="1"/>
    <col min="18" max="18" width="7.22222222222222" customWidth="1"/>
    <col min="19" max="20" width="6.44444444444444" customWidth="1"/>
    <col min="21" max="22" width="6.11111111111111" customWidth="1"/>
    <col min="23" max="23" width="5.88888888888889" customWidth="1"/>
    <col min="24" max="24" width="6.11111111111111" customWidth="1"/>
    <col min="25" max="25" width="5.66666666666667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76"/>
      <c r="B2" s="77" t="s">
        <v>148</v>
      </c>
      <c r="C2" s="78" t="s">
        <v>2</v>
      </c>
      <c r="D2" s="4" t="s">
        <v>3</v>
      </c>
      <c r="E2" s="4" t="s">
        <v>4</v>
      </c>
      <c r="F2" s="4" t="s">
        <v>46</v>
      </c>
      <c r="G2" s="4" t="s">
        <v>47</v>
      </c>
      <c r="H2" s="4" t="s">
        <v>48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16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50</v>
      </c>
      <c r="S2" s="4" t="s">
        <v>64</v>
      </c>
      <c r="T2" s="4" t="s">
        <v>20</v>
      </c>
      <c r="U2" s="4" t="s">
        <v>63</v>
      </c>
      <c r="V2" s="4" t="s">
        <v>18</v>
      </c>
      <c r="W2" s="4" t="s">
        <v>52</v>
      </c>
      <c r="X2" s="4" t="s">
        <v>19</v>
      </c>
      <c r="Y2" s="4" t="s">
        <v>53</v>
      </c>
      <c r="Z2" s="98">
        <v>41</v>
      </c>
    </row>
    <row r="3" spans="1:26">
      <c r="A3" s="79"/>
      <c r="B3" s="80"/>
      <c r="C3" s="8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9"/>
    </row>
    <row r="4" spans="1:26">
      <c r="A4" s="79"/>
      <c r="B4" s="80"/>
      <c r="C4" s="8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9"/>
    </row>
    <row r="5" ht="12" customHeight="1" spans="1:26">
      <c r="A5" s="79"/>
      <c r="B5" s="80"/>
      <c r="C5" s="8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9"/>
    </row>
    <row r="6" spans="1:26">
      <c r="A6" s="79"/>
      <c r="B6" s="80"/>
      <c r="C6" s="8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9"/>
    </row>
    <row r="7" ht="28" customHeight="1" spans="1:26">
      <c r="A7" s="82"/>
      <c r="B7" s="83"/>
      <c r="C7" s="8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0"/>
    </row>
    <row r="8" ht="15" customHeight="1" spans="1:26">
      <c r="A8" s="11"/>
      <c r="B8" s="85"/>
      <c r="C8" s="86">
        <v>1</v>
      </c>
      <c r="D8" s="13">
        <v>2</v>
      </c>
      <c r="E8" s="86">
        <v>3</v>
      </c>
      <c r="F8" s="13">
        <v>4</v>
      </c>
      <c r="G8" s="86">
        <v>5</v>
      </c>
      <c r="H8" s="13">
        <v>6</v>
      </c>
      <c r="I8" s="86">
        <v>7</v>
      </c>
      <c r="J8" s="13">
        <v>8</v>
      </c>
      <c r="K8" s="86">
        <v>9</v>
      </c>
      <c r="L8" s="13">
        <v>10</v>
      </c>
      <c r="M8" s="86">
        <v>11</v>
      </c>
      <c r="N8" s="13">
        <v>12</v>
      </c>
      <c r="O8" s="86">
        <v>13</v>
      </c>
      <c r="P8" s="13">
        <v>14</v>
      </c>
      <c r="Q8" s="86">
        <v>15</v>
      </c>
      <c r="R8" s="13">
        <v>16</v>
      </c>
      <c r="S8" s="86">
        <v>17</v>
      </c>
      <c r="T8" s="13">
        <v>18</v>
      </c>
      <c r="U8" s="86">
        <v>19</v>
      </c>
      <c r="V8" s="13">
        <v>20</v>
      </c>
      <c r="W8" s="86">
        <v>21</v>
      </c>
      <c r="X8" s="13">
        <v>22</v>
      </c>
      <c r="Y8" s="13">
        <v>23</v>
      </c>
      <c r="Z8" s="101" t="s">
        <v>24</v>
      </c>
    </row>
    <row r="9" spans="1:26">
      <c r="A9" s="87" t="s">
        <v>25</v>
      </c>
      <c r="B9" s="15" t="s">
        <v>113</v>
      </c>
      <c r="C9" s="16">
        <v>0.1498</v>
      </c>
      <c r="D9" s="17"/>
      <c r="E9" s="17">
        <v>0.00644</v>
      </c>
      <c r="F9" s="17">
        <v>0.0149</v>
      </c>
      <c r="G9" s="17">
        <v>0.011</v>
      </c>
      <c r="H9" s="17"/>
      <c r="I9" s="9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94"/>
      <c r="X9" s="102"/>
      <c r="Y9" s="102"/>
      <c r="Z9" s="66" t="s">
        <v>130</v>
      </c>
    </row>
    <row r="10" spans="1:26">
      <c r="A10" s="88"/>
      <c r="B10" s="20" t="s">
        <v>55</v>
      </c>
      <c r="C10" s="21"/>
      <c r="D10" s="22"/>
      <c r="E10" s="22">
        <v>0.00844</v>
      </c>
      <c r="F10" s="22"/>
      <c r="G10" s="22"/>
      <c r="H10" s="22"/>
      <c r="I10" s="95">
        <v>0.00056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95"/>
      <c r="X10" s="103"/>
      <c r="Y10" s="103"/>
      <c r="Z10" s="68"/>
    </row>
    <row r="11" spans="1:26">
      <c r="A11" s="88"/>
      <c r="B11" s="24" t="s">
        <v>56</v>
      </c>
      <c r="C11" s="21"/>
      <c r="D11" s="22">
        <v>0.0104</v>
      </c>
      <c r="E11" s="22"/>
      <c r="F11" s="22"/>
      <c r="G11" s="22"/>
      <c r="H11" s="22"/>
      <c r="I11" s="95"/>
      <c r="J11" s="22">
        <v>0.0304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95"/>
      <c r="X11" s="103"/>
      <c r="Y11" s="103"/>
      <c r="Z11" s="68"/>
    </row>
    <row r="12" spans="1:26">
      <c r="A12" s="88"/>
      <c r="B12" s="20"/>
      <c r="C12" s="21"/>
      <c r="D12" s="22"/>
      <c r="E12" s="22"/>
      <c r="F12" s="22"/>
      <c r="G12" s="22"/>
      <c r="H12" s="22"/>
      <c r="I12" s="9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95"/>
      <c r="X12" s="103"/>
      <c r="Y12" s="103"/>
      <c r="Z12" s="68"/>
    </row>
    <row r="13" ht="13.95" spans="1:26">
      <c r="A13" s="89"/>
      <c r="B13" s="26"/>
      <c r="C13" s="27"/>
      <c r="D13" s="28"/>
      <c r="E13" s="28"/>
      <c r="F13" s="28"/>
      <c r="G13" s="28"/>
      <c r="H13" s="28"/>
      <c r="I13" s="9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96"/>
      <c r="X13" s="104"/>
      <c r="Y13" s="104"/>
      <c r="Z13" s="68"/>
    </row>
    <row r="14" spans="1:26">
      <c r="A14" s="87" t="s">
        <v>30</v>
      </c>
      <c r="B14" s="15" t="s">
        <v>63</v>
      </c>
      <c r="C14" s="16"/>
      <c r="D14" s="17"/>
      <c r="E14" s="17"/>
      <c r="F14" s="17"/>
      <c r="G14" s="17"/>
      <c r="H14" s="17"/>
      <c r="I14" s="9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0.104</v>
      </c>
      <c r="V14" s="17"/>
      <c r="W14" s="94"/>
      <c r="X14" s="102"/>
      <c r="Y14" s="102"/>
      <c r="Z14" s="68"/>
    </row>
    <row r="15" spans="1:26">
      <c r="A15" s="88"/>
      <c r="B15" s="20"/>
      <c r="C15" s="21"/>
      <c r="D15" s="22"/>
      <c r="E15" s="22"/>
      <c r="F15" s="22"/>
      <c r="G15" s="22"/>
      <c r="H15" s="22"/>
      <c r="I15" s="9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95"/>
      <c r="X15" s="103"/>
      <c r="Y15" s="103"/>
      <c r="Z15" s="68"/>
    </row>
    <row r="16" spans="1:26">
      <c r="A16" s="88"/>
      <c r="B16" s="20"/>
      <c r="C16" s="21"/>
      <c r="D16" s="22"/>
      <c r="E16" s="22"/>
      <c r="F16" s="22"/>
      <c r="G16" s="22"/>
      <c r="H16" s="22"/>
      <c r="I16" s="9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95"/>
      <c r="X16" s="103"/>
      <c r="Y16" s="103"/>
      <c r="Z16" s="68"/>
    </row>
    <row r="17" ht="13.95" spans="1:26">
      <c r="A17" s="89"/>
      <c r="B17" s="26"/>
      <c r="C17" s="32"/>
      <c r="D17" s="33"/>
      <c r="E17" s="33"/>
      <c r="F17" s="33"/>
      <c r="G17" s="33"/>
      <c r="H17" s="33"/>
      <c r="I17" s="97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97"/>
      <c r="X17" s="105"/>
      <c r="Y17" s="105"/>
      <c r="Z17" s="68"/>
    </row>
    <row r="18" spans="1:26">
      <c r="A18" s="90" t="s">
        <v>31</v>
      </c>
      <c r="B18" s="36" t="s">
        <v>149</v>
      </c>
      <c r="C18" s="16"/>
      <c r="D18" s="17"/>
      <c r="E18" s="17"/>
      <c r="F18" s="17"/>
      <c r="G18" s="17"/>
      <c r="H18" s="17"/>
      <c r="I18" s="94"/>
      <c r="J18" s="17"/>
      <c r="K18" s="17"/>
      <c r="L18" s="17"/>
      <c r="M18" s="17"/>
      <c r="N18" s="17">
        <v>0.082</v>
      </c>
      <c r="O18" s="17">
        <v>0.011</v>
      </c>
      <c r="P18" s="17">
        <v>0.0124</v>
      </c>
      <c r="Q18" s="17">
        <v>0.0023</v>
      </c>
      <c r="R18" s="17">
        <v>0.0744</v>
      </c>
      <c r="S18" s="17">
        <v>0.005</v>
      </c>
      <c r="T18" s="17"/>
      <c r="U18" s="17"/>
      <c r="V18" s="17">
        <v>0.006</v>
      </c>
      <c r="W18" s="94"/>
      <c r="X18" s="102"/>
      <c r="Y18" s="102"/>
      <c r="Z18" s="68"/>
    </row>
    <row r="19" ht="18" customHeight="1" spans="1:26">
      <c r="A19" s="91"/>
      <c r="B19" s="38" t="s">
        <v>71</v>
      </c>
      <c r="C19" s="21"/>
      <c r="D19" s="22"/>
      <c r="E19" s="22"/>
      <c r="F19" s="22"/>
      <c r="G19" s="22"/>
      <c r="H19" s="22"/>
      <c r="I19" s="95"/>
      <c r="J19" s="22">
        <v>0.01</v>
      </c>
      <c r="K19" s="22"/>
      <c r="L19" s="22"/>
      <c r="M19" s="22"/>
      <c r="N19" s="22"/>
      <c r="O19" s="22">
        <v>0.0174</v>
      </c>
      <c r="P19" s="22">
        <v>0.015</v>
      </c>
      <c r="Q19" s="22">
        <v>0.0034</v>
      </c>
      <c r="R19" s="22">
        <v>0.073</v>
      </c>
      <c r="S19" s="22"/>
      <c r="T19" s="22"/>
      <c r="U19" s="22"/>
      <c r="V19" s="22">
        <v>0.003</v>
      </c>
      <c r="W19" s="95"/>
      <c r="X19" s="103"/>
      <c r="Y19" s="103"/>
      <c r="Z19" s="68"/>
    </row>
    <row r="20" spans="1:26">
      <c r="A20" s="91"/>
      <c r="B20" s="38" t="s">
        <v>109</v>
      </c>
      <c r="C20" s="21"/>
      <c r="D20" s="22">
        <v>0.007</v>
      </c>
      <c r="E20" s="22"/>
      <c r="F20" s="22"/>
      <c r="G20" s="22"/>
      <c r="H20" s="22"/>
      <c r="I20" s="95"/>
      <c r="J20" s="22"/>
      <c r="K20" s="22"/>
      <c r="L20" s="22"/>
      <c r="M20" s="22">
        <v>0.044</v>
      </c>
      <c r="N20" s="22"/>
      <c r="O20" s="22"/>
      <c r="P20" s="22"/>
      <c r="Q20" s="22"/>
      <c r="R20" s="22"/>
      <c r="S20" s="22"/>
      <c r="T20" s="22"/>
      <c r="U20" s="22"/>
      <c r="V20" s="22"/>
      <c r="W20" s="95"/>
      <c r="X20" s="103"/>
      <c r="Y20" s="103"/>
      <c r="Z20" s="68"/>
    </row>
    <row r="21" spans="1:26">
      <c r="A21" s="91"/>
      <c r="B21" s="38" t="s">
        <v>34</v>
      </c>
      <c r="C21" s="21"/>
      <c r="D21" s="22"/>
      <c r="E21" s="22">
        <v>0.00923</v>
      </c>
      <c r="F21" s="22"/>
      <c r="G21" s="22"/>
      <c r="H21" s="22"/>
      <c r="I21" s="95"/>
      <c r="J21" s="22"/>
      <c r="K21" s="22"/>
      <c r="L21" s="22">
        <v>0.018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5"/>
      <c r="X21" s="103"/>
      <c r="Y21" s="103"/>
      <c r="Z21" s="68"/>
    </row>
    <row r="22" spans="1:26">
      <c r="A22" s="91"/>
      <c r="B22" s="24" t="s">
        <v>35</v>
      </c>
      <c r="C22" s="21"/>
      <c r="D22" s="22"/>
      <c r="E22" s="22"/>
      <c r="F22" s="22"/>
      <c r="G22" s="22"/>
      <c r="H22" s="22"/>
      <c r="I22" s="95"/>
      <c r="J22" s="22"/>
      <c r="K22" s="22">
        <v>0.0475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95"/>
      <c r="X22" s="103"/>
      <c r="Y22" s="103"/>
      <c r="Z22" s="68"/>
    </row>
    <row r="23" ht="13.95" spans="1:26">
      <c r="A23" s="92"/>
      <c r="B23" s="41"/>
      <c r="C23" s="27"/>
      <c r="D23" s="28"/>
      <c r="E23" s="28"/>
      <c r="F23" s="28"/>
      <c r="G23" s="28"/>
      <c r="H23" s="28"/>
      <c r="I23" s="9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96"/>
      <c r="X23" s="104"/>
      <c r="Y23" s="104"/>
      <c r="Z23" s="68"/>
    </row>
    <row r="24" spans="1:26">
      <c r="A24" s="90" t="s">
        <v>36</v>
      </c>
      <c r="B24" s="15" t="s">
        <v>150</v>
      </c>
      <c r="C24" s="16">
        <v>0.0103</v>
      </c>
      <c r="D24" s="17">
        <v>0.00203</v>
      </c>
      <c r="E24" s="17">
        <v>0.01044</v>
      </c>
      <c r="F24" s="17"/>
      <c r="G24" s="17"/>
      <c r="H24" s="17"/>
      <c r="I24" s="94"/>
      <c r="J24" s="17"/>
      <c r="K24" s="17"/>
      <c r="L24" s="17"/>
      <c r="M24" s="17"/>
      <c r="N24" s="17"/>
      <c r="O24" s="17"/>
      <c r="P24" s="17"/>
      <c r="Q24" s="17">
        <v>0.0024</v>
      </c>
      <c r="R24" s="17"/>
      <c r="S24" s="17"/>
      <c r="T24" s="17">
        <v>0.04125</v>
      </c>
      <c r="U24" s="17"/>
      <c r="V24" s="17"/>
      <c r="W24" s="94">
        <v>4</v>
      </c>
      <c r="X24" s="102"/>
      <c r="Y24" s="102">
        <v>4</v>
      </c>
      <c r="Z24" s="68"/>
    </row>
    <row r="25" spans="1:26">
      <c r="A25" s="91"/>
      <c r="B25" s="20" t="s">
        <v>61</v>
      </c>
      <c r="C25" s="21">
        <v>0.157</v>
      </c>
      <c r="D25" s="22"/>
      <c r="E25" s="22">
        <v>0.0084</v>
      </c>
      <c r="F25" s="22"/>
      <c r="G25" s="22"/>
      <c r="H25" s="22">
        <v>0.003</v>
      </c>
      <c r="I25" s="9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95"/>
      <c r="X25" s="103"/>
      <c r="Y25" s="103"/>
      <c r="Z25" s="68"/>
    </row>
    <row r="26" spans="1:26">
      <c r="A26" s="91"/>
      <c r="B26" s="20"/>
      <c r="C26" s="21"/>
      <c r="D26" s="22"/>
      <c r="E26" s="22"/>
      <c r="F26" s="22"/>
      <c r="G26" s="22"/>
      <c r="H26" s="22"/>
      <c r="I26" s="9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95"/>
      <c r="X26" s="103"/>
      <c r="Y26" s="103"/>
      <c r="Z26" s="68"/>
    </row>
    <row r="27" spans="1:26">
      <c r="A27" s="91"/>
      <c r="B27" s="31"/>
      <c r="C27" s="32"/>
      <c r="D27" s="33"/>
      <c r="E27" s="33"/>
      <c r="F27" s="33"/>
      <c r="G27" s="33"/>
      <c r="H27" s="33"/>
      <c r="I27" s="9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97"/>
      <c r="X27" s="105"/>
      <c r="Y27" s="105"/>
      <c r="Z27" s="68"/>
    </row>
    <row r="28" ht="13.95" spans="1:26">
      <c r="A28" s="92"/>
      <c r="B28" s="26"/>
      <c r="C28" s="27"/>
      <c r="D28" s="28"/>
      <c r="E28" s="28"/>
      <c r="F28" s="28"/>
      <c r="G28" s="28"/>
      <c r="H28" s="28"/>
      <c r="I28" s="9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96"/>
      <c r="X28" s="104">
        <v>0.25</v>
      </c>
      <c r="Y28" s="104"/>
      <c r="Z28" s="68"/>
    </row>
    <row r="29" ht="16.35" spans="1:26">
      <c r="A29" s="42" t="s">
        <v>38</v>
      </c>
      <c r="B29" s="43"/>
      <c r="C29" s="16">
        <f t="shared" ref="C29:L29" si="0">SUM(C9:C28)</f>
        <v>0.3171</v>
      </c>
      <c r="D29" s="17">
        <f t="shared" si="0"/>
        <v>0.01943</v>
      </c>
      <c r="E29" s="17">
        <f t="shared" si="0"/>
        <v>0.04295</v>
      </c>
      <c r="F29" s="17">
        <f t="shared" si="0"/>
        <v>0.0149</v>
      </c>
      <c r="G29" s="17">
        <f t="shared" si="0"/>
        <v>0.011</v>
      </c>
      <c r="H29" s="17">
        <f t="shared" si="0"/>
        <v>0.003</v>
      </c>
      <c r="I29" s="94">
        <f t="shared" si="0"/>
        <v>0.00056</v>
      </c>
      <c r="J29" s="17">
        <f t="shared" si="0"/>
        <v>0.0404</v>
      </c>
      <c r="K29" s="17">
        <f t="shared" si="0"/>
        <v>0.0475</v>
      </c>
      <c r="L29" s="17">
        <f t="shared" si="0"/>
        <v>0.018</v>
      </c>
      <c r="M29" s="17">
        <f t="shared" ref="M29:W29" si="1">SUM(M9:M28)</f>
        <v>0.044</v>
      </c>
      <c r="N29" s="17">
        <f t="shared" si="1"/>
        <v>0.082</v>
      </c>
      <c r="O29" s="17">
        <f t="shared" si="1"/>
        <v>0.0284</v>
      </c>
      <c r="P29" s="17">
        <f t="shared" si="1"/>
        <v>0.0274</v>
      </c>
      <c r="Q29" s="17">
        <f t="shared" si="1"/>
        <v>0.0081</v>
      </c>
      <c r="R29" s="17">
        <f t="shared" si="1"/>
        <v>0.1474</v>
      </c>
      <c r="S29" s="17">
        <f t="shared" si="1"/>
        <v>0.005</v>
      </c>
      <c r="T29" s="17">
        <f t="shared" si="1"/>
        <v>0.04125</v>
      </c>
      <c r="U29" s="17">
        <f t="shared" si="1"/>
        <v>0.104</v>
      </c>
      <c r="V29" s="17">
        <f t="shared" si="1"/>
        <v>0.009</v>
      </c>
      <c r="W29" s="17">
        <v>4</v>
      </c>
      <c r="X29" s="17">
        <v>0.25</v>
      </c>
      <c r="Y29" s="17">
        <v>4</v>
      </c>
      <c r="Z29" s="71"/>
    </row>
    <row r="30" ht="15.6" hidden="1" spans="1:26">
      <c r="A30" s="44" t="s">
        <v>39</v>
      </c>
      <c r="B30" s="45"/>
      <c r="C30" s="93">
        <f t="shared" ref="C30:L30" si="2">41*C29</f>
        <v>13.0011</v>
      </c>
      <c r="D30" s="93">
        <f t="shared" si="2"/>
        <v>0.79663</v>
      </c>
      <c r="E30" s="93">
        <f t="shared" si="2"/>
        <v>1.76095</v>
      </c>
      <c r="F30" s="93">
        <f t="shared" si="2"/>
        <v>0.6109</v>
      </c>
      <c r="G30" s="93">
        <f t="shared" si="2"/>
        <v>0.451</v>
      </c>
      <c r="H30" s="93">
        <f t="shared" si="2"/>
        <v>0.123</v>
      </c>
      <c r="I30" s="93">
        <f t="shared" si="2"/>
        <v>0.02296</v>
      </c>
      <c r="J30" s="93">
        <f t="shared" si="2"/>
        <v>1.6564</v>
      </c>
      <c r="K30" s="93">
        <f t="shared" si="2"/>
        <v>1.9475</v>
      </c>
      <c r="L30" s="93">
        <f t="shared" si="2"/>
        <v>0.738</v>
      </c>
      <c r="M30" s="93">
        <f t="shared" ref="M30:Z30" si="3">41*M29</f>
        <v>1.804</v>
      </c>
      <c r="N30" s="93">
        <f t="shared" si="3"/>
        <v>3.362</v>
      </c>
      <c r="O30" s="93">
        <f t="shared" si="3"/>
        <v>1.1644</v>
      </c>
      <c r="P30" s="93">
        <f t="shared" si="3"/>
        <v>1.1234</v>
      </c>
      <c r="Q30" s="93">
        <f t="shared" si="3"/>
        <v>0.3321</v>
      </c>
      <c r="R30" s="93">
        <f t="shared" si="3"/>
        <v>6.0434</v>
      </c>
      <c r="S30" s="93">
        <f t="shared" si="3"/>
        <v>0.205</v>
      </c>
      <c r="T30" s="93">
        <f t="shared" si="3"/>
        <v>1.69125</v>
      </c>
      <c r="U30" s="93">
        <v>21</v>
      </c>
      <c r="V30" s="93">
        <f>41*V29</f>
        <v>0.369</v>
      </c>
      <c r="W30" s="93">
        <v>4</v>
      </c>
      <c r="X30" s="93">
        <v>0.25</v>
      </c>
      <c r="Y30" s="93">
        <v>4</v>
      </c>
      <c r="Z30" s="106"/>
    </row>
    <row r="31" ht="15.6" spans="1:26">
      <c r="A31" s="44" t="s">
        <v>39</v>
      </c>
      <c r="B31" s="45"/>
      <c r="C31" s="47">
        <f t="shared" ref="C31:L31" si="4">ROUND(C30,2)</f>
        <v>13</v>
      </c>
      <c r="D31" s="48">
        <f t="shared" si="4"/>
        <v>0.8</v>
      </c>
      <c r="E31" s="48">
        <f t="shared" si="4"/>
        <v>1.76</v>
      </c>
      <c r="F31" s="48">
        <f t="shared" si="4"/>
        <v>0.61</v>
      </c>
      <c r="G31" s="48">
        <f t="shared" si="4"/>
        <v>0.45</v>
      </c>
      <c r="H31" s="48">
        <f t="shared" si="4"/>
        <v>0.12</v>
      </c>
      <c r="I31" s="48">
        <f t="shared" si="4"/>
        <v>0.02</v>
      </c>
      <c r="J31" s="48">
        <f t="shared" si="4"/>
        <v>1.66</v>
      </c>
      <c r="K31" s="48">
        <f t="shared" si="4"/>
        <v>1.95</v>
      </c>
      <c r="L31" s="48">
        <f t="shared" si="4"/>
        <v>0.74</v>
      </c>
      <c r="M31" s="48">
        <f t="shared" ref="M31:W31" si="5">ROUND(M30,2)</f>
        <v>1.8</v>
      </c>
      <c r="N31" s="56">
        <f t="shared" si="5"/>
        <v>3.36</v>
      </c>
      <c r="O31" s="56">
        <f t="shared" si="5"/>
        <v>1.16</v>
      </c>
      <c r="P31" s="56">
        <f t="shared" si="5"/>
        <v>1.12</v>
      </c>
      <c r="Q31" s="56">
        <f t="shared" si="5"/>
        <v>0.33</v>
      </c>
      <c r="R31" s="56">
        <f t="shared" si="5"/>
        <v>6.04</v>
      </c>
      <c r="S31" s="56">
        <f t="shared" si="5"/>
        <v>0.21</v>
      </c>
      <c r="T31" s="56">
        <f t="shared" si="5"/>
        <v>1.69</v>
      </c>
      <c r="U31" s="56">
        <f t="shared" si="5"/>
        <v>21</v>
      </c>
      <c r="V31" s="56">
        <f t="shared" si="5"/>
        <v>0.37</v>
      </c>
      <c r="W31" s="56">
        <v>4</v>
      </c>
      <c r="X31" s="56">
        <v>0.25</v>
      </c>
      <c r="Y31" s="56">
        <v>4</v>
      </c>
      <c r="Z31" s="73"/>
    </row>
    <row r="32" ht="15.6" spans="1:26">
      <c r="A32" s="44" t="s">
        <v>40</v>
      </c>
      <c r="B32" s="45"/>
      <c r="C32" s="47">
        <v>80</v>
      </c>
      <c r="D32" s="49">
        <v>800</v>
      </c>
      <c r="E32" s="49">
        <v>85</v>
      </c>
      <c r="F32" s="49">
        <v>88</v>
      </c>
      <c r="G32" s="49">
        <v>60</v>
      </c>
      <c r="H32" s="48">
        <v>770</v>
      </c>
      <c r="I32" s="49">
        <v>1600</v>
      </c>
      <c r="J32" s="49">
        <v>62.37</v>
      </c>
      <c r="K32" s="49">
        <v>39.5</v>
      </c>
      <c r="L32" s="48">
        <v>250</v>
      </c>
      <c r="M32" s="48">
        <v>132</v>
      </c>
      <c r="N32" s="48">
        <v>30</v>
      </c>
      <c r="O32" s="48">
        <v>52</v>
      </c>
      <c r="P32" s="56">
        <v>80</v>
      </c>
      <c r="Q32" s="56">
        <v>220</v>
      </c>
      <c r="R32" s="48">
        <v>253</v>
      </c>
      <c r="S32" s="56">
        <v>140</v>
      </c>
      <c r="T32" s="56">
        <v>85</v>
      </c>
      <c r="U32" s="56">
        <v>40</v>
      </c>
      <c r="V32" s="56">
        <v>400</v>
      </c>
      <c r="W32" s="56">
        <v>6</v>
      </c>
      <c r="X32" s="74">
        <v>20</v>
      </c>
      <c r="Y32" s="74">
        <v>2.7</v>
      </c>
      <c r="Z32" s="20"/>
    </row>
    <row r="33" ht="16.35" spans="1:26">
      <c r="A33" s="50" t="s">
        <v>41</v>
      </c>
      <c r="B33" s="51"/>
      <c r="C33" s="52">
        <f t="shared" ref="C33:L33" si="6">C31*C32</f>
        <v>1040</v>
      </c>
      <c r="D33" s="52">
        <f t="shared" si="6"/>
        <v>640</v>
      </c>
      <c r="E33" s="52">
        <f t="shared" si="6"/>
        <v>149.6</v>
      </c>
      <c r="F33" s="52">
        <f t="shared" si="6"/>
        <v>53.68</v>
      </c>
      <c r="G33" s="52">
        <f t="shared" si="6"/>
        <v>27</v>
      </c>
      <c r="H33" s="52">
        <f t="shared" si="6"/>
        <v>92.4</v>
      </c>
      <c r="I33" s="52">
        <f t="shared" si="6"/>
        <v>32</v>
      </c>
      <c r="J33" s="52">
        <f t="shared" si="6"/>
        <v>103.5342</v>
      </c>
      <c r="K33" s="52">
        <f t="shared" si="6"/>
        <v>77.025</v>
      </c>
      <c r="L33" s="52">
        <f t="shared" si="6"/>
        <v>185</v>
      </c>
      <c r="M33" s="52">
        <f t="shared" ref="M33:Z33" si="7">M31*M32</f>
        <v>237.6</v>
      </c>
      <c r="N33" s="52">
        <f t="shared" si="7"/>
        <v>100.8</v>
      </c>
      <c r="O33" s="52">
        <f t="shared" si="7"/>
        <v>60.32</v>
      </c>
      <c r="P33" s="52">
        <f t="shared" si="7"/>
        <v>89.6</v>
      </c>
      <c r="Q33" s="52">
        <f t="shared" si="7"/>
        <v>72.6</v>
      </c>
      <c r="R33" s="52">
        <f t="shared" si="7"/>
        <v>1528.12</v>
      </c>
      <c r="S33" s="52">
        <f t="shared" si="7"/>
        <v>29.4</v>
      </c>
      <c r="T33" s="52">
        <f t="shared" si="7"/>
        <v>143.65</v>
      </c>
      <c r="U33" s="52">
        <f t="shared" si="7"/>
        <v>840</v>
      </c>
      <c r="V33" s="52">
        <f t="shared" si="7"/>
        <v>148</v>
      </c>
      <c r="W33" s="52">
        <f t="shared" si="7"/>
        <v>24</v>
      </c>
      <c r="X33" s="52">
        <f t="shared" si="7"/>
        <v>5</v>
      </c>
      <c r="Y33" s="52">
        <f t="shared" si="7"/>
        <v>10.8</v>
      </c>
      <c r="Z33" s="75">
        <f>SUM(C33:Y33)</f>
        <v>5690.1292</v>
      </c>
    </row>
    <row r="34" ht="15.6" spans="1:26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7">
        <f>Z33/Z2</f>
        <v>138.78363902439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7"/>
  <sheetViews>
    <sheetView workbookViewId="0">
      <pane ySplit="7" topLeftCell="A8" activePane="bottomLeft" state="frozen"/>
      <selection/>
      <selection pane="bottomLeft" activeCell="C11" sqref="C11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66666666666667" customWidth="1"/>
    <col min="4" max="4" width="7" customWidth="1"/>
    <col min="5" max="5" width="6.55555555555556" customWidth="1"/>
    <col min="6" max="8" width="6" customWidth="1"/>
    <col min="9" max="9" width="7.22222222222222" customWidth="1"/>
    <col min="10" max="10" width="6.22222222222222" customWidth="1"/>
    <col min="11" max="11" width="6.33333333333333" customWidth="1"/>
    <col min="12" max="12" width="6.22222222222222" customWidth="1"/>
    <col min="13" max="13" width="5.44444444444444" customWidth="1"/>
    <col min="14" max="14" width="5.77777777777778" customWidth="1"/>
    <col min="15" max="15" width="6.66666666666667" customWidth="1"/>
    <col min="16" max="16" width="6.55555555555556" customWidth="1"/>
    <col min="17" max="17" width="6.44444444444444" customWidth="1"/>
    <col min="18" max="18" width="6.33333333333333" customWidth="1"/>
    <col min="19" max="19" width="6.55555555555556" customWidth="1"/>
    <col min="20" max="20" width="6.44444444444444" customWidth="1"/>
    <col min="21" max="21" width="6.55555555555556" customWidth="1"/>
    <col min="22" max="22" width="6.22222222222222" customWidth="1"/>
    <col min="23" max="23" width="6.66666666666667" customWidth="1"/>
    <col min="24" max="24" width="6.33333333333333" customWidth="1"/>
    <col min="25" max="25" width="6" customWidth="1"/>
    <col min="26" max="26" width="5.66666666666667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76"/>
      <c r="B2" s="123" t="s">
        <v>151</v>
      </c>
      <c r="C2" s="4" t="s">
        <v>2</v>
      </c>
      <c r="D2" s="4" t="s">
        <v>3</v>
      </c>
      <c r="E2" s="4" t="s">
        <v>4</v>
      </c>
      <c r="F2" s="4" t="s">
        <v>47</v>
      </c>
      <c r="G2" s="4" t="s">
        <v>152</v>
      </c>
      <c r="H2" s="4" t="s">
        <v>46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90</v>
      </c>
      <c r="R2" s="4" t="s">
        <v>49</v>
      </c>
      <c r="S2" s="4" t="s">
        <v>18</v>
      </c>
      <c r="T2" s="4" t="s">
        <v>78</v>
      </c>
      <c r="U2" s="4" t="s">
        <v>51</v>
      </c>
      <c r="V2" s="4" t="s">
        <v>92</v>
      </c>
      <c r="W2" s="4" t="s">
        <v>20</v>
      </c>
      <c r="X2" s="4" t="s">
        <v>23</v>
      </c>
      <c r="Y2" s="4" t="s">
        <v>21</v>
      </c>
      <c r="Z2" s="4" t="s">
        <v>22</v>
      </c>
      <c r="AA2" s="59">
        <v>37</v>
      </c>
    </row>
    <row r="3" spans="1:27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1"/>
    </row>
    <row r="4" spans="1:27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61"/>
    </row>
    <row r="5" ht="12" customHeight="1" spans="1:27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1"/>
    </row>
    <row r="6" spans="1:27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1"/>
    </row>
    <row r="7" ht="28" customHeight="1" spans="1:27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63"/>
    </row>
    <row r="8" ht="16" customHeight="1" spans="1:27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111">
        <v>24</v>
      </c>
      <c r="AA8" s="85" t="s">
        <v>24</v>
      </c>
    </row>
    <row r="9" spans="1:27">
      <c r="A9" s="14" t="s">
        <v>25</v>
      </c>
      <c r="B9" s="15" t="s">
        <v>153</v>
      </c>
      <c r="C9" s="16">
        <v>0.1624</v>
      </c>
      <c r="D9" s="17"/>
      <c r="E9" s="17">
        <v>0.0074</v>
      </c>
      <c r="F9" s="17"/>
      <c r="G9" s="17">
        <v>0.015</v>
      </c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5"/>
      <c r="W9" s="65"/>
      <c r="X9" s="65"/>
      <c r="Y9" s="65"/>
      <c r="Z9" s="65"/>
      <c r="AA9" s="66" t="s">
        <v>106</v>
      </c>
    </row>
    <row r="10" spans="1:27">
      <c r="A10" s="19"/>
      <c r="B10" s="20" t="s">
        <v>28</v>
      </c>
      <c r="C10" s="21"/>
      <c r="D10" s="22"/>
      <c r="E10" s="22">
        <v>0.00844</v>
      </c>
      <c r="F10" s="22"/>
      <c r="G10" s="22"/>
      <c r="H10" s="22"/>
      <c r="I10" s="23">
        <v>0.00064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7"/>
      <c r="W10" s="67"/>
      <c r="X10" s="67"/>
      <c r="Y10" s="67"/>
      <c r="Z10" s="67"/>
      <c r="AA10" s="68"/>
    </row>
    <row r="11" spans="1:27">
      <c r="A11" s="19"/>
      <c r="B11" s="24" t="s">
        <v>56</v>
      </c>
      <c r="C11" s="21"/>
      <c r="D11" s="22">
        <v>0.0112</v>
      </c>
      <c r="E11" s="22"/>
      <c r="F11" s="22"/>
      <c r="G11" s="22"/>
      <c r="H11" s="22"/>
      <c r="I11" s="23"/>
      <c r="J11" s="22">
        <v>0.0354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7"/>
      <c r="W11" s="67"/>
      <c r="X11" s="67"/>
      <c r="Y11" s="67"/>
      <c r="Z11" s="67"/>
      <c r="AA11" s="68"/>
    </row>
    <row r="12" spans="1:27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7"/>
      <c r="W12" s="67"/>
      <c r="X12" s="67"/>
      <c r="Y12" s="67"/>
      <c r="Z12" s="67"/>
      <c r="AA12" s="68"/>
    </row>
    <row r="13" ht="13.95" spans="1:27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69"/>
      <c r="W13" s="69"/>
      <c r="X13" s="69"/>
      <c r="Y13" s="69"/>
      <c r="Z13" s="69"/>
      <c r="AA13" s="68"/>
    </row>
    <row r="14" spans="1:27">
      <c r="A14" s="14" t="s">
        <v>30</v>
      </c>
      <c r="B14" s="15" t="s">
        <v>51</v>
      </c>
      <c r="C14" s="16"/>
      <c r="D14" s="17"/>
      <c r="E14" s="17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0.1621</v>
      </c>
      <c r="V14" s="65"/>
      <c r="W14" s="65"/>
      <c r="X14" s="65"/>
      <c r="Y14" s="65"/>
      <c r="Z14" s="65"/>
      <c r="AA14" s="68"/>
    </row>
    <row r="15" spans="1:27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67"/>
      <c r="W15" s="67"/>
      <c r="X15" s="67"/>
      <c r="Y15" s="67"/>
      <c r="Z15" s="67"/>
      <c r="AA15" s="68"/>
    </row>
    <row r="16" spans="1:27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7"/>
      <c r="W16" s="67"/>
      <c r="X16" s="67"/>
      <c r="Y16" s="67"/>
      <c r="Z16" s="67"/>
      <c r="AA16" s="68"/>
    </row>
    <row r="17" ht="13.95" spans="1:27">
      <c r="A17" s="30"/>
      <c r="B17" s="31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70"/>
      <c r="W17" s="70"/>
      <c r="X17" s="70"/>
      <c r="Y17" s="70"/>
      <c r="Z17" s="70"/>
      <c r="AA17" s="68"/>
    </row>
    <row r="18" spans="1:27">
      <c r="A18" s="35" t="s">
        <v>31</v>
      </c>
      <c r="B18" s="36" t="s">
        <v>96</v>
      </c>
      <c r="C18" s="16"/>
      <c r="D18" s="17"/>
      <c r="E18" s="17"/>
      <c r="F18" s="17">
        <v>0.005</v>
      </c>
      <c r="G18" s="17"/>
      <c r="H18" s="17"/>
      <c r="I18" s="18"/>
      <c r="J18" s="17"/>
      <c r="K18" s="17"/>
      <c r="L18" s="17"/>
      <c r="M18" s="17">
        <v>0.083</v>
      </c>
      <c r="N18" s="17">
        <v>0.0114</v>
      </c>
      <c r="O18" s="17">
        <v>0.01144</v>
      </c>
      <c r="P18" s="17">
        <v>0.00234</v>
      </c>
      <c r="Q18" s="17">
        <v>0.0443</v>
      </c>
      <c r="R18" s="17">
        <v>0.0374</v>
      </c>
      <c r="S18" s="17">
        <v>0.0062</v>
      </c>
      <c r="T18" s="17"/>
      <c r="U18" s="17"/>
      <c r="V18" s="65"/>
      <c r="W18" s="65"/>
      <c r="X18" s="65"/>
      <c r="Y18" s="65"/>
      <c r="Z18" s="65"/>
      <c r="AA18" s="68"/>
    </row>
    <row r="19" spans="1:27">
      <c r="A19" s="37"/>
      <c r="B19" s="38" t="s">
        <v>154</v>
      </c>
      <c r="C19" s="21"/>
      <c r="D19" s="22"/>
      <c r="E19" s="22"/>
      <c r="F19" s="22"/>
      <c r="G19" s="22"/>
      <c r="H19" s="22">
        <v>0.005</v>
      </c>
      <c r="I19" s="23"/>
      <c r="J19" s="22"/>
      <c r="K19" s="22"/>
      <c r="L19" s="22"/>
      <c r="M19" s="22"/>
      <c r="N19" s="22">
        <v>0.02</v>
      </c>
      <c r="O19" s="22">
        <v>0.015</v>
      </c>
      <c r="P19" s="22">
        <v>0.0043</v>
      </c>
      <c r="Q19" s="22"/>
      <c r="R19" s="22"/>
      <c r="S19" s="22">
        <v>0.0044</v>
      </c>
      <c r="T19" s="22">
        <v>0.0945</v>
      </c>
      <c r="U19" s="22"/>
      <c r="V19" s="67">
        <v>0.041444</v>
      </c>
      <c r="W19" s="67"/>
      <c r="X19" s="67"/>
      <c r="Y19" s="67"/>
      <c r="Z19" s="67"/>
      <c r="AA19" s="68"/>
    </row>
    <row r="20" spans="1:27">
      <c r="A20" s="37"/>
      <c r="B20" s="38" t="s">
        <v>155</v>
      </c>
      <c r="C20" s="21"/>
      <c r="D20" s="22">
        <v>0.0072</v>
      </c>
      <c r="E20" s="22"/>
      <c r="F20" s="22"/>
      <c r="G20" s="22"/>
      <c r="H20" s="22">
        <v>0.035</v>
      </c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7"/>
      <c r="W20" s="67"/>
      <c r="X20" s="67"/>
      <c r="Y20" s="67"/>
      <c r="Z20" s="67"/>
      <c r="AA20" s="68"/>
    </row>
    <row r="21" spans="1:27">
      <c r="A21" s="37"/>
      <c r="B21" s="39" t="s">
        <v>34</v>
      </c>
      <c r="C21" s="21"/>
      <c r="D21" s="22"/>
      <c r="E21" s="22">
        <v>0.0092</v>
      </c>
      <c r="F21" s="22"/>
      <c r="G21" s="22"/>
      <c r="H21" s="22"/>
      <c r="I21" s="23"/>
      <c r="J21" s="22"/>
      <c r="K21" s="22"/>
      <c r="L21" s="22">
        <v>0.018</v>
      </c>
      <c r="M21" s="22"/>
      <c r="N21" s="22"/>
      <c r="O21" s="22"/>
      <c r="P21" s="22"/>
      <c r="Q21" s="22"/>
      <c r="R21" s="22"/>
      <c r="S21" s="22"/>
      <c r="T21" s="22"/>
      <c r="U21" s="22"/>
      <c r="V21" s="67"/>
      <c r="W21" s="67"/>
      <c r="X21" s="67"/>
      <c r="Y21" s="67"/>
      <c r="Z21" s="67"/>
      <c r="AA21" s="68"/>
    </row>
    <row r="22" spans="1:27">
      <c r="A22" s="37"/>
      <c r="B22" s="24" t="s">
        <v>35</v>
      </c>
      <c r="C22" s="21"/>
      <c r="D22" s="22"/>
      <c r="E22" s="22"/>
      <c r="F22" s="22"/>
      <c r="G22" s="22"/>
      <c r="H22" s="22"/>
      <c r="I22" s="23"/>
      <c r="J22" s="22"/>
      <c r="K22" s="22">
        <v>0.05444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67"/>
      <c r="W22" s="67"/>
      <c r="X22" s="67"/>
      <c r="Y22" s="67"/>
      <c r="Z22" s="67"/>
      <c r="AA22" s="68"/>
    </row>
    <row r="23" ht="13.95" spans="1:27">
      <c r="A23" s="40"/>
      <c r="B23" s="41"/>
      <c r="C23" s="27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69"/>
      <c r="W23" s="69"/>
      <c r="X23" s="69"/>
      <c r="Y23" s="69"/>
      <c r="Z23" s="69"/>
      <c r="AA23" s="68"/>
    </row>
    <row r="24" spans="1:27">
      <c r="A24" s="35" t="s">
        <v>36</v>
      </c>
      <c r="B24" s="15" t="s">
        <v>37</v>
      </c>
      <c r="C24" s="16">
        <v>0.0268</v>
      </c>
      <c r="D24" s="17">
        <v>0.0022</v>
      </c>
      <c r="E24" s="17">
        <v>0.00644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>
        <v>0.0114</v>
      </c>
      <c r="Q24" s="17"/>
      <c r="R24" s="17"/>
      <c r="S24" s="17"/>
      <c r="T24" s="17"/>
      <c r="U24" s="17"/>
      <c r="V24" s="65"/>
      <c r="W24" s="65">
        <v>0.044</v>
      </c>
      <c r="X24" s="65">
        <v>0.027</v>
      </c>
      <c r="Y24" s="65">
        <v>0.5</v>
      </c>
      <c r="Z24" s="65">
        <v>5</v>
      </c>
      <c r="AA24" s="68"/>
    </row>
    <row r="25" spans="1:27">
      <c r="A25" s="37"/>
      <c r="B25" s="20" t="s">
        <v>28</v>
      </c>
      <c r="C25" s="21"/>
      <c r="D25" s="22"/>
      <c r="E25" s="22">
        <v>0.00844</v>
      </c>
      <c r="F25" s="22"/>
      <c r="G25" s="22"/>
      <c r="H25" s="22"/>
      <c r="I25" s="23">
        <v>0.0006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67"/>
      <c r="W25" s="67"/>
      <c r="X25" s="67"/>
      <c r="Y25" s="67"/>
      <c r="Z25" s="67"/>
      <c r="AA25" s="68"/>
    </row>
    <row r="26" spans="1:27">
      <c r="A26" s="37"/>
      <c r="B26" s="141"/>
      <c r="C26" s="22"/>
      <c r="D26" s="22"/>
      <c r="E26" s="22"/>
      <c r="F26" s="22"/>
      <c r="G26" s="22"/>
      <c r="H26" s="22"/>
      <c r="I26" s="23"/>
      <c r="J26" s="2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70"/>
      <c r="W26" s="70"/>
      <c r="X26" s="70"/>
      <c r="Y26" s="70"/>
      <c r="Z26" s="70"/>
      <c r="AA26" s="68"/>
    </row>
    <row r="27" spans="1:27">
      <c r="A27" s="37"/>
      <c r="B27" s="141"/>
      <c r="C27" s="22"/>
      <c r="D27" s="22"/>
      <c r="E27" s="22"/>
      <c r="F27" s="22"/>
      <c r="G27" s="22"/>
      <c r="H27" s="22"/>
      <c r="I27" s="23"/>
      <c r="J27" s="2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70"/>
      <c r="W27" s="70"/>
      <c r="X27" s="70"/>
      <c r="Y27" s="70"/>
      <c r="Z27" s="70"/>
      <c r="AA27" s="68"/>
    </row>
    <row r="28" ht="13.95" spans="1:27">
      <c r="A28" s="40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69"/>
      <c r="W28" s="69"/>
      <c r="X28" s="69"/>
      <c r="Y28" s="69"/>
      <c r="Z28" s="69"/>
      <c r="AA28" s="71"/>
    </row>
    <row r="29" ht="15.6" spans="1:27">
      <c r="A29" s="42" t="s">
        <v>38</v>
      </c>
      <c r="B29" s="43"/>
      <c r="C29" s="16">
        <f>SUM(C9:C28)</f>
        <v>0.1892</v>
      </c>
      <c r="D29" s="17">
        <f>SUM(D9:D28)</f>
        <v>0.0206</v>
      </c>
      <c r="E29" s="17">
        <f>SUM(E9:E28)</f>
        <v>0.03992</v>
      </c>
      <c r="F29" s="17">
        <f>SUM(F9:F28)</f>
        <v>0.005</v>
      </c>
      <c r="G29" s="17">
        <f>SUM(G9:G28)</f>
        <v>0.015</v>
      </c>
      <c r="H29" s="17">
        <f t="shared" ref="H29:X29" si="0">SUM(H9:H28)</f>
        <v>0.04</v>
      </c>
      <c r="I29" s="18">
        <f t="shared" si="0"/>
        <v>0.00124</v>
      </c>
      <c r="J29" s="17">
        <f t="shared" si="0"/>
        <v>0.0354</v>
      </c>
      <c r="K29" s="17">
        <f t="shared" si="0"/>
        <v>0.05444</v>
      </c>
      <c r="L29" s="17">
        <f t="shared" si="0"/>
        <v>0.018</v>
      </c>
      <c r="M29" s="17">
        <f t="shared" si="0"/>
        <v>0.083</v>
      </c>
      <c r="N29" s="17">
        <f t="shared" si="0"/>
        <v>0.0314</v>
      </c>
      <c r="O29" s="17">
        <f t="shared" si="0"/>
        <v>0.02644</v>
      </c>
      <c r="P29" s="17">
        <f t="shared" si="0"/>
        <v>0.01804</v>
      </c>
      <c r="Q29" s="17">
        <f t="shared" si="0"/>
        <v>0.0443</v>
      </c>
      <c r="R29" s="17">
        <f t="shared" si="0"/>
        <v>0.0374</v>
      </c>
      <c r="S29" s="17">
        <f t="shared" si="0"/>
        <v>0.0106</v>
      </c>
      <c r="T29" s="17">
        <f t="shared" si="0"/>
        <v>0.0945</v>
      </c>
      <c r="U29" s="17">
        <f t="shared" si="0"/>
        <v>0.1621</v>
      </c>
      <c r="V29" s="17">
        <f t="shared" si="0"/>
        <v>0.041444</v>
      </c>
      <c r="W29" s="17">
        <f t="shared" si="0"/>
        <v>0.044</v>
      </c>
      <c r="X29" s="17">
        <f t="shared" si="0"/>
        <v>0.027</v>
      </c>
      <c r="Y29" s="17">
        <v>0.5</v>
      </c>
      <c r="Z29" s="17">
        <v>5</v>
      </c>
      <c r="AA29" s="15"/>
    </row>
    <row r="30" ht="15.6" hidden="1" spans="1:27">
      <c r="A30" s="44" t="s">
        <v>39</v>
      </c>
      <c r="B30" s="45"/>
      <c r="C30" s="21">
        <f>37*C29</f>
        <v>7.0004</v>
      </c>
      <c r="D30" s="21">
        <f>37*D29</f>
        <v>0.7622</v>
      </c>
      <c r="E30" s="21">
        <f>37*E29</f>
        <v>1.47704</v>
      </c>
      <c r="F30" s="21">
        <f>37*F29</f>
        <v>0.185</v>
      </c>
      <c r="G30" s="21">
        <f>37*G29</f>
        <v>0.555</v>
      </c>
      <c r="H30" s="21">
        <f t="shared" ref="H30:X30" si="1">37*H29</f>
        <v>1.48</v>
      </c>
      <c r="I30" s="21">
        <f t="shared" si="1"/>
        <v>0.04588</v>
      </c>
      <c r="J30" s="21">
        <f t="shared" si="1"/>
        <v>1.3098</v>
      </c>
      <c r="K30" s="21">
        <f t="shared" si="1"/>
        <v>2.01428</v>
      </c>
      <c r="L30" s="21">
        <f t="shared" si="1"/>
        <v>0.666</v>
      </c>
      <c r="M30" s="21">
        <f t="shared" si="1"/>
        <v>3.071</v>
      </c>
      <c r="N30" s="21">
        <f t="shared" si="1"/>
        <v>1.1618</v>
      </c>
      <c r="O30" s="21">
        <f t="shared" si="1"/>
        <v>0.97828</v>
      </c>
      <c r="P30" s="21">
        <f t="shared" si="1"/>
        <v>0.66748</v>
      </c>
      <c r="Q30" s="21">
        <f t="shared" si="1"/>
        <v>1.6391</v>
      </c>
      <c r="R30" s="21">
        <f t="shared" si="1"/>
        <v>1.3838</v>
      </c>
      <c r="S30" s="21">
        <f t="shared" si="1"/>
        <v>0.3922</v>
      </c>
      <c r="T30" s="21">
        <f t="shared" si="1"/>
        <v>3.4965</v>
      </c>
      <c r="U30" s="21">
        <f t="shared" si="1"/>
        <v>5.9977</v>
      </c>
      <c r="V30" s="21">
        <f t="shared" si="1"/>
        <v>1.533428</v>
      </c>
      <c r="W30" s="21">
        <f t="shared" si="1"/>
        <v>1.628</v>
      </c>
      <c r="X30" s="21">
        <f t="shared" si="1"/>
        <v>0.999</v>
      </c>
      <c r="Y30" s="21">
        <v>0.5</v>
      </c>
      <c r="Z30" s="21">
        <v>5</v>
      </c>
      <c r="AA30" s="122"/>
    </row>
    <row r="31" ht="15.6" spans="1:27">
      <c r="A31" s="44" t="s">
        <v>39</v>
      </c>
      <c r="B31" s="45"/>
      <c r="C31" s="47">
        <f t="shared" ref="C31:H31" si="2">ROUND(C30,2)</f>
        <v>7</v>
      </c>
      <c r="D31" s="48">
        <f t="shared" si="2"/>
        <v>0.76</v>
      </c>
      <c r="E31" s="48">
        <f t="shared" si="2"/>
        <v>1.48</v>
      </c>
      <c r="F31" s="48">
        <f t="shared" si="2"/>
        <v>0.19</v>
      </c>
      <c r="G31" s="48">
        <f t="shared" si="2"/>
        <v>0.56</v>
      </c>
      <c r="H31" s="48">
        <f t="shared" si="2"/>
        <v>1.48</v>
      </c>
      <c r="I31" s="48">
        <f t="shared" ref="H31:X31" si="3">ROUND(I30,2)</f>
        <v>0.05</v>
      </c>
      <c r="J31" s="48">
        <f t="shared" si="3"/>
        <v>1.31</v>
      </c>
      <c r="K31" s="48">
        <f t="shared" si="3"/>
        <v>2.01</v>
      </c>
      <c r="L31" s="48">
        <f t="shared" si="3"/>
        <v>0.67</v>
      </c>
      <c r="M31" s="48">
        <f t="shared" si="3"/>
        <v>3.07</v>
      </c>
      <c r="N31" s="56">
        <f t="shared" si="3"/>
        <v>1.16</v>
      </c>
      <c r="O31" s="56">
        <f t="shared" si="3"/>
        <v>0.98</v>
      </c>
      <c r="P31" s="56">
        <f t="shared" si="3"/>
        <v>0.67</v>
      </c>
      <c r="Q31" s="56">
        <f t="shared" si="3"/>
        <v>1.64</v>
      </c>
      <c r="R31" s="56">
        <f t="shared" si="3"/>
        <v>1.38</v>
      </c>
      <c r="S31" s="56">
        <f t="shared" si="3"/>
        <v>0.39</v>
      </c>
      <c r="T31" s="56">
        <f t="shared" si="3"/>
        <v>3.5</v>
      </c>
      <c r="U31" s="56">
        <f t="shared" si="3"/>
        <v>6</v>
      </c>
      <c r="V31" s="56">
        <f t="shared" si="3"/>
        <v>1.53</v>
      </c>
      <c r="W31" s="56">
        <f t="shared" si="3"/>
        <v>1.63</v>
      </c>
      <c r="X31" s="56">
        <f t="shared" si="3"/>
        <v>1</v>
      </c>
      <c r="Y31" s="56">
        <v>0.5</v>
      </c>
      <c r="Z31" s="56">
        <v>5</v>
      </c>
      <c r="AA31" s="122"/>
    </row>
    <row r="32" ht="15.6" spans="1:27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60</v>
      </c>
      <c r="G32" s="48">
        <v>133</v>
      </c>
      <c r="H32" s="48">
        <v>88</v>
      </c>
      <c r="I32" s="49">
        <v>1600</v>
      </c>
      <c r="J32" s="49">
        <v>62.37</v>
      </c>
      <c r="K32" s="49">
        <v>39.5</v>
      </c>
      <c r="L32" s="48">
        <v>250</v>
      </c>
      <c r="M32" s="48">
        <v>30</v>
      </c>
      <c r="N32" s="48">
        <v>52</v>
      </c>
      <c r="O32" s="56">
        <v>80</v>
      </c>
      <c r="P32" s="56">
        <v>220</v>
      </c>
      <c r="Q32" s="56">
        <v>290</v>
      </c>
      <c r="R32" s="56">
        <v>125</v>
      </c>
      <c r="S32" s="56">
        <v>400</v>
      </c>
      <c r="T32" s="56">
        <v>35</v>
      </c>
      <c r="U32" s="56">
        <v>110</v>
      </c>
      <c r="V32" s="48">
        <v>325</v>
      </c>
      <c r="W32" s="48">
        <v>85</v>
      </c>
      <c r="X32" s="48">
        <v>110</v>
      </c>
      <c r="Y32" s="48">
        <v>18</v>
      </c>
      <c r="Z32" s="56">
        <v>6</v>
      </c>
      <c r="AA32" s="73"/>
    </row>
    <row r="33" ht="16.35" spans="1:27">
      <c r="A33" s="50" t="s">
        <v>41</v>
      </c>
      <c r="B33" s="51"/>
      <c r="C33" s="126">
        <f>C31*C32</f>
        <v>560</v>
      </c>
      <c r="D33" s="126">
        <f>D31*D32</f>
        <v>608</v>
      </c>
      <c r="E33" s="126">
        <f>E31*E32</f>
        <v>125.8</v>
      </c>
      <c r="F33" s="126">
        <f>F31*F32</f>
        <v>11.4</v>
      </c>
      <c r="G33" s="126">
        <f>G31*G32</f>
        <v>74.48</v>
      </c>
      <c r="H33" s="126">
        <f t="shared" ref="H33:Z33" si="4">H31*H32</f>
        <v>130.24</v>
      </c>
      <c r="I33" s="126">
        <f t="shared" si="4"/>
        <v>80</v>
      </c>
      <c r="J33" s="126">
        <f t="shared" si="4"/>
        <v>81.7047</v>
      </c>
      <c r="K33" s="126">
        <f t="shared" si="4"/>
        <v>79.395</v>
      </c>
      <c r="L33" s="126">
        <f t="shared" si="4"/>
        <v>167.5</v>
      </c>
      <c r="M33" s="126">
        <f t="shared" si="4"/>
        <v>92.1</v>
      </c>
      <c r="N33" s="126">
        <f t="shared" si="4"/>
        <v>60.32</v>
      </c>
      <c r="O33" s="126">
        <f t="shared" si="4"/>
        <v>78.4</v>
      </c>
      <c r="P33" s="126">
        <f t="shared" si="4"/>
        <v>147.4</v>
      </c>
      <c r="Q33" s="126">
        <f t="shared" si="4"/>
        <v>475.6</v>
      </c>
      <c r="R33" s="126">
        <f t="shared" si="4"/>
        <v>172.5</v>
      </c>
      <c r="S33" s="126">
        <f t="shared" si="4"/>
        <v>156</v>
      </c>
      <c r="T33" s="126">
        <f t="shared" si="4"/>
        <v>122.5</v>
      </c>
      <c r="U33" s="126">
        <f t="shared" si="4"/>
        <v>660</v>
      </c>
      <c r="V33" s="126">
        <f t="shared" si="4"/>
        <v>497.25</v>
      </c>
      <c r="W33" s="126">
        <f t="shared" si="4"/>
        <v>138.55</v>
      </c>
      <c r="X33" s="126">
        <f t="shared" si="4"/>
        <v>110</v>
      </c>
      <c r="Y33" s="126">
        <f t="shared" si="4"/>
        <v>9</v>
      </c>
      <c r="Z33" s="126">
        <f t="shared" si="4"/>
        <v>30</v>
      </c>
      <c r="AA33" s="75">
        <f>SUM(C33:Z33)</f>
        <v>4668.1397</v>
      </c>
    </row>
    <row r="34" ht="15.6" spans="1:27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f>AA33/AA2</f>
        <v>126.165937837838</v>
      </c>
    </row>
    <row r="35" customFormat="1" ht="27" customHeight="1" spans="2:16">
      <c r="B35" s="55" t="s">
        <v>42</v>
      </c>
      <c r="P35" s="57"/>
    </row>
    <row r="36" customFormat="1" ht="27" customHeight="1" spans="2:16">
      <c r="B36" s="55" t="s">
        <v>43</v>
      </c>
      <c r="P36" s="57"/>
    </row>
    <row r="37" customFormat="1" ht="27" customHeight="1" spans="2:2">
      <c r="B37" s="55" t="s">
        <v>44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5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W37"/>
  <sheetViews>
    <sheetView workbookViewId="0">
      <pane ySplit="7" topLeftCell="A14" activePane="bottomLeft" state="frozen"/>
      <selection/>
      <selection pane="bottomLeft" activeCell="D12" sqref="D12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33333333333333" customWidth="1"/>
    <col min="4" max="5" width="6.11111111111111" customWidth="1"/>
    <col min="6" max="7" width="6.88888888888889" customWidth="1"/>
    <col min="8" max="8" width="7.44444444444444" customWidth="1"/>
    <col min="9" max="9" width="6" customWidth="1"/>
    <col min="10" max="10" width="6.22222222222222" customWidth="1"/>
    <col min="11" max="11" width="6.88888888888889" customWidth="1"/>
    <col min="12" max="12" width="5.66666666666667" customWidth="1"/>
    <col min="13" max="13" width="6" customWidth="1"/>
    <col min="14" max="14" width="5.88888888888889" customWidth="1"/>
    <col min="15" max="15" width="6.22222222222222" customWidth="1"/>
    <col min="16" max="16" width="7.44444444444444" customWidth="1"/>
    <col min="17" max="17" width="5.88888888888889" customWidth="1"/>
    <col min="18" max="20" width="6.88888888888889" customWidth="1"/>
    <col min="21" max="21" width="6.44444444444444" customWidth="1"/>
    <col min="22" max="22" width="6.22222222222222" customWidth="1"/>
    <col min="23" max="23" width="8.22222222222222" customWidth="1"/>
  </cols>
  <sheetData>
    <row r="1" s="1" customFormat="1" ht="22" customHeight="1" spans="1:1">
      <c r="A1" s="1" t="s">
        <v>0</v>
      </c>
    </row>
    <row r="2" customHeight="1" spans="1:23">
      <c r="A2" s="76"/>
      <c r="B2" s="123" t="s">
        <v>156</v>
      </c>
      <c r="C2" s="4" t="s">
        <v>2</v>
      </c>
      <c r="D2" s="4" t="s">
        <v>3</v>
      </c>
      <c r="E2" s="4" t="s">
        <v>4</v>
      </c>
      <c r="F2" s="4" t="s">
        <v>76</v>
      </c>
      <c r="G2" s="4" t="s">
        <v>104</v>
      </c>
      <c r="H2" s="4" t="s">
        <v>6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105</v>
      </c>
      <c r="R2" s="4" t="s">
        <v>64</v>
      </c>
      <c r="S2" s="4" t="s">
        <v>18</v>
      </c>
      <c r="T2" s="4" t="s">
        <v>51</v>
      </c>
      <c r="U2" s="4" t="s">
        <v>79</v>
      </c>
      <c r="V2" s="4" t="s">
        <v>22</v>
      </c>
      <c r="W2" s="59">
        <v>40</v>
      </c>
    </row>
    <row r="3" spans="1:23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1"/>
    </row>
    <row r="4" spans="1:23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1"/>
    </row>
    <row r="5" ht="12" customHeight="1" spans="1:23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1"/>
    </row>
    <row r="6" spans="1:23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1"/>
    </row>
    <row r="7" ht="28" customHeight="1" spans="1:23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/>
    </row>
    <row r="8" ht="16" customHeight="1" spans="1:23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85" t="s">
        <v>24</v>
      </c>
    </row>
    <row r="9" spans="1:23">
      <c r="A9" s="14" t="s">
        <v>25</v>
      </c>
      <c r="B9" s="15" t="s">
        <v>157</v>
      </c>
      <c r="C9" s="16">
        <v>0.164</v>
      </c>
      <c r="D9" s="17"/>
      <c r="E9" s="17">
        <v>0.00644</v>
      </c>
      <c r="F9" s="17">
        <v>0.0195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5"/>
      <c r="V9" s="65"/>
      <c r="W9" s="66" t="s">
        <v>158</v>
      </c>
    </row>
    <row r="10" spans="1:23">
      <c r="A10" s="19"/>
      <c r="B10" s="20" t="s">
        <v>28</v>
      </c>
      <c r="C10" s="21"/>
      <c r="D10" s="22"/>
      <c r="E10" s="22">
        <v>0.00844</v>
      </c>
      <c r="F10" s="22"/>
      <c r="G10" s="22"/>
      <c r="H10" s="23">
        <v>0.00064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7"/>
      <c r="V10" s="67"/>
      <c r="W10" s="68"/>
    </row>
    <row r="11" spans="1:23">
      <c r="A11" s="19"/>
      <c r="B11" s="24" t="s">
        <v>56</v>
      </c>
      <c r="C11" s="21"/>
      <c r="D11" s="22">
        <v>0.0101</v>
      </c>
      <c r="E11" s="22"/>
      <c r="F11" s="22"/>
      <c r="G11" s="22"/>
      <c r="H11" s="23"/>
      <c r="I11" s="22">
        <v>0.035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7"/>
      <c r="V11" s="67"/>
      <c r="W11" s="68"/>
    </row>
    <row r="12" spans="1:23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7"/>
      <c r="V12" s="67"/>
      <c r="W12" s="68"/>
    </row>
    <row r="13" ht="13.95" spans="1:23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9"/>
      <c r="V13" s="69"/>
      <c r="W13" s="68"/>
    </row>
    <row r="14" spans="1:23">
      <c r="A14" s="14" t="s">
        <v>30</v>
      </c>
      <c r="B14" s="15" t="s">
        <v>51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0.16444</v>
      </c>
      <c r="U14" s="65"/>
      <c r="V14" s="65"/>
      <c r="W14" s="68"/>
    </row>
    <row r="15" spans="1:23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7"/>
      <c r="V15" s="67"/>
      <c r="W15" s="68"/>
    </row>
    <row r="16" spans="1:23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7"/>
      <c r="V16" s="67"/>
      <c r="W16" s="68"/>
    </row>
    <row r="17" ht="13.95" spans="1:23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70"/>
      <c r="V17" s="70"/>
      <c r="W17" s="68"/>
    </row>
    <row r="18" ht="26.4" spans="1:23">
      <c r="A18" s="35" t="s">
        <v>31</v>
      </c>
      <c r="B18" s="36" t="s">
        <v>107</v>
      </c>
      <c r="C18" s="16"/>
      <c r="D18" s="17"/>
      <c r="E18" s="17"/>
      <c r="F18" s="17"/>
      <c r="G18" s="17">
        <v>0.0237</v>
      </c>
      <c r="H18" s="18"/>
      <c r="I18" s="17"/>
      <c r="J18" s="17"/>
      <c r="K18" s="17"/>
      <c r="L18" s="17">
        <v>0.0794</v>
      </c>
      <c r="M18" s="17">
        <v>0.0114</v>
      </c>
      <c r="N18" s="17">
        <v>0.0113</v>
      </c>
      <c r="O18" s="17">
        <v>0.00234</v>
      </c>
      <c r="P18" s="17">
        <v>0.0734</v>
      </c>
      <c r="Q18" s="17">
        <v>0.005</v>
      </c>
      <c r="R18" s="17"/>
      <c r="S18" s="17">
        <v>0.006</v>
      </c>
      <c r="T18" s="17"/>
      <c r="U18" s="65"/>
      <c r="V18" s="65"/>
      <c r="W18" s="68"/>
    </row>
    <row r="19" spans="1:23">
      <c r="A19" s="37"/>
      <c r="B19" s="38" t="s">
        <v>71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0.011</v>
      </c>
      <c r="N19" s="22">
        <v>0.009</v>
      </c>
      <c r="O19" s="22">
        <v>0.0033</v>
      </c>
      <c r="P19" s="22">
        <v>0.0724</v>
      </c>
      <c r="Q19" s="22"/>
      <c r="R19" s="22"/>
      <c r="S19" s="22">
        <v>0.0037</v>
      </c>
      <c r="T19" s="22"/>
      <c r="U19" s="67"/>
      <c r="V19" s="67"/>
      <c r="W19" s="68"/>
    </row>
    <row r="20" spans="1:23">
      <c r="A20" s="37"/>
      <c r="B20" s="38" t="s">
        <v>72</v>
      </c>
      <c r="C20" s="21"/>
      <c r="D20" s="22">
        <v>0.0074</v>
      </c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>
        <v>0.044</v>
      </c>
      <c r="S20" s="22"/>
      <c r="T20" s="22"/>
      <c r="U20" s="67"/>
      <c r="V20" s="67"/>
      <c r="W20" s="68"/>
    </row>
    <row r="21" spans="1:23">
      <c r="A21" s="37"/>
      <c r="B21" s="39" t="s">
        <v>34</v>
      </c>
      <c r="C21" s="21"/>
      <c r="D21" s="22"/>
      <c r="E21" s="22">
        <v>0.0094</v>
      </c>
      <c r="F21" s="22"/>
      <c r="G21" s="22"/>
      <c r="H21" s="23"/>
      <c r="I21" s="22"/>
      <c r="J21" s="22"/>
      <c r="K21" s="22">
        <v>0.018</v>
      </c>
      <c r="L21" s="22"/>
      <c r="M21" s="22"/>
      <c r="N21" s="22"/>
      <c r="O21" s="22"/>
      <c r="P21" s="22"/>
      <c r="Q21" s="22"/>
      <c r="R21" s="22"/>
      <c r="S21" s="22"/>
      <c r="T21" s="22">
        <v>0.015</v>
      </c>
      <c r="U21" s="67"/>
      <c r="V21" s="67"/>
      <c r="W21" s="68"/>
    </row>
    <row r="22" spans="1:23">
      <c r="A22" s="37"/>
      <c r="B22" s="24" t="s">
        <v>35</v>
      </c>
      <c r="C22" s="21"/>
      <c r="D22" s="22"/>
      <c r="E22" s="22"/>
      <c r="F22" s="22"/>
      <c r="G22" s="22"/>
      <c r="H22" s="23"/>
      <c r="I22" s="22"/>
      <c r="J22" s="22">
        <v>0.05544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67"/>
      <c r="V22" s="67"/>
      <c r="W22" s="68"/>
    </row>
    <row r="23" ht="13.95" spans="1:23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9"/>
      <c r="V23" s="69"/>
      <c r="W23" s="68"/>
    </row>
    <row r="24" spans="1:23">
      <c r="A24" s="35" t="s">
        <v>36</v>
      </c>
      <c r="B24" s="15" t="s">
        <v>84</v>
      </c>
      <c r="C24" s="16">
        <v>0.0361</v>
      </c>
      <c r="D24" s="17">
        <v>0.0022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5"/>
      <c r="V24" s="65">
        <v>60</v>
      </c>
      <c r="W24" s="68"/>
    </row>
    <row r="25" spans="1:23">
      <c r="A25" s="37"/>
      <c r="B25" s="20" t="s">
        <v>28</v>
      </c>
      <c r="C25" s="21"/>
      <c r="D25" s="22"/>
      <c r="E25" s="22">
        <v>0.00844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7"/>
      <c r="V25" s="67"/>
      <c r="W25" s="68"/>
    </row>
    <row r="26" spans="1:23">
      <c r="A26" s="37"/>
      <c r="B26" s="118" t="s">
        <v>35</v>
      </c>
      <c r="C26" s="119"/>
      <c r="D26" s="120"/>
      <c r="E26" s="120"/>
      <c r="F26" s="120"/>
      <c r="G26" s="120"/>
      <c r="H26" s="121"/>
      <c r="I26" s="33"/>
      <c r="J26" s="33">
        <v>0.02444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70"/>
      <c r="V26" s="70"/>
      <c r="W26" s="68"/>
    </row>
    <row r="27" spans="1:23">
      <c r="A27" s="37"/>
      <c r="B27" s="118" t="s">
        <v>136</v>
      </c>
      <c r="C27" s="119"/>
      <c r="D27" s="120"/>
      <c r="E27" s="120"/>
      <c r="F27" s="120"/>
      <c r="G27" s="120"/>
      <c r="H27" s="12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70">
        <v>0.017</v>
      </c>
      <c r="V27" s="70"/>
      <c r="W27" s="68"/>
    </row>
    <row r="28" ht="13.95" spans="1:23">
      <c r="A28" s="40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9"/>
      <c r="V28" s="69"/>
      <c r="W28" s="71"/>
    </row>
    <row r="29" ht="15.6" spans="1:23">
      <c r="A29" s="42" t="s">
        <v>38</v>
      </c>
      <c r="B29" s="43"/>
      <c r="C29" s="16">
        <f t="shared" ref="C29:U29" si="0">SUM(C9:C28)</f>
        <v>0.2001</v>
      </c>
      <c r="D29" s="17">
        <f t="shared" si="0"/>
        <v>0.0197</v>
      </c>
      <c r="E29" s="17">
        <f t="shared" si="0"/>
        <v>0.03272</v>
      </c>
      <c r="F29" s="17">
        <f t="shared" si="0"/>
        <v>0.0195</v>
      </c>
      <c r="G29" s="17">
        <f t="shared" si="0"/>
        <v>0.0237</v>
      </c>
      <c r="H29" s="18">
        <f t="shared" si="0"/>
        <v>0.00124</v>
      </c>
      <c r="I29" s="17">
        <f t="shared" si="0"/>
        <v>0.035</v>
      </c>
      <c r="J29" s="17">
        <f t="shared" si="0"/>
        <v>0.07988</v>
      </c>
      <c r="K29" s="17">
        <f t="shared" si="0"/>
        <v>0.018</v>
      </c>
      <c r="L29" s="17">
        <f t="shared" si="0"/>
        <v>0.0794</v>
      </c>
      <c r="M29" s="17">
        <f t="shared" si="0"/>
        <v>0.0224</v>
      </c>
      <c r="N29" s="17">
        <f t="shared" si="0"/>
        <v>0.0203</v>
      </c>
      <c r="O29" s="17">
        <f t="shared" si="0"/>
        <v>0.00564</v>
      </c>
      <c r="P29" s="17">
        <f t="shared" si="0"/>
        <v>0.1458</v>
      </c>
      <c r="Q29" s="17">
        <f t="shared" si="0"/>
        <v>0.005</v>
      </c>
      <c r="R29" s="17">
        <f t="shared" si="0"/>
        <v>0.044</v>
      </c>
      <c r="S29" s="17">
        <f t="shared" si="0"/>
        <v>0.0097</v>
      </c>
      <c r="T29" s="17">
        <f t="shared" si="0"/>
        <v>0.17944</v>
      </c>
      <c r="U29" s="17">
        <f t="shared" si="0"/>
        <v>0.017</v>
      </c>
      <c r="V29" s="17">
        <v>60</v>
      </c>
      <c r="W29" s="15"/>
    </row>
    <row r="30" ht="15.6" hidden="1" spans="1:23">
      <c r="A30" s="44" t="s">
        <v>39</v>
      </c>
      <c r="B30" s="45"/>
      <c r="C30" s="21">
        <f>40*C29</f>
        <v>8.004</v>
      </c>
      <c r="D30" s="21">
        <f t="shared" ref="D30:U30" si="1">40*D29</f>
        <v>0.788</v>
      </c>
      <c r="E30" s="21">
        <f t="shared" si="1"/>
        <v>1.3088</v>
      </c>
      <c r="F30" s="21">
        <f t="shared" si="1"/>
        <v>0.78</v>
      </c>
      <c r="G30" s="21">
        <f t="shared" si="1"/>
        <v>0.948</v>
      </c>
      <c r="H30" s="21">
        <f t="shared" si="1"/>
        <v>0.0496</v>
      </c>
      <c r="I30" s="21">
        <f t="shared" si="1"/>
        <v>1.4</v>
      </c>
      <c r="J30" s="21">
        <f t="shared" si="1"/>
        <v>3.1952</v>
      </c>
      <c r="K30" s="21">
        <f t="shared" si="1"/>
        <v>0.72</v>
      </c>
      <c r="L30" s="21">
        <f t="shared" si="1"/>
        <v>3.176</v>
      </c>
      <c r="M30" s="21">
        <f t="shared" si="1"/>
        <v>0.896</v>
      </c>
      <c r="N30" s="21">
        <f t="shared" si="1"/>
        <v>0.812</v>
      </c>
      <c r="O30" s="21">
        <f t="shared" si="1"/>
        <v>0.2256</v>
      </c>
      <c r="P30" s="21">
        <f t="shared" si="1"/>
        <v>5.832</v>
      </c>
      <c r="Q30" s="21">
        <f t="shared" si="1"/>
        <v>0.2</v>
      </c>
      <c r="R30" s="21">
        <f t="shared" si="1"/>
        <v>1.76</v>
      </c>
      <c r="S30" s="21">
        <f t="shared" si="1"/>
        <v>0.388</v>
      </c>
      <c r="T30" s="21">
        <f t="shared" si="1"/>
        <v>7.1776</v>
      </c>
      <c r="U30" s="21">
        <f t="shared" si="1"/>
        <v>0.68</v>
      </c>
      <c r="V30" s="21">
        <v>60</v>
      </c>
      <c r="W30" s="122"/>
    </row>
    <row r="31" ht="15.6" spans="1:23">
      <c r="A31" s="44" t="s">
        <v>39</v>
      </c>
      <c r="B31" s="45"/>
      <c r="C31" s="47">
        <f t="shared" ref="C31:U31" si="2">ROUND(C30,2)</f>
        <v>8</v>
      </c>
      <c r="D31" s="48">
        <f t="shared" si="2"/>
        <v>0.79</v>
      </c>
      <c r="E31" s="48">
        <f t="shared" si="2"/>
        <v>1.31</v>
      </c>
      <c r="F31" s="48">
        <f t="shared" si="2"/>
        <v>0.78</v>
      </c>
      <c r="G31" s="48">
        <f t="shared" si="2"/>
        <v>0.95</v>
      </c>
      <c r="H31" s="48">
        <f t="shared" si="2"/>
        <v>0.05</v>
      </c>
      <c r="I31" s="48">
        <f t="shared" si="2"/>
        <v>1.4</v>
      </c>
      <c r="J31" s="48">
        <f t="shared" si="2"/>
        <v>3.2</v>
      </c>
      <c r="K31" s="48">
        <f t="shared" si="2"/>
        <v>0.72</v>
      </c>
      <c r="L31" s="48">
        <f t="shared" si="2"/>
        <v>3.18</v>
      </c>
      <c r="M31" s="56">
        <f t="shared" si="2"/>
        <v>0.9</v>
      </c>
      <c r="N31" s="56">
        <f t="shared" si="2"/>
        <v>0.81</v>
      </c>
      <c r="O31" s="56">
        <f t="shared" si="2"/>
        <v>0.23</v>
      </c>
      <c r="P31" s="56">
        <f t="shared" si="2"/>
        <v>5.83</v>
      </c>
      <c r="Q31" s="56">
        <f t="shared" si="2"/>
        <v>0.2</v>
      </c>
      <c r="R31" s="56">
        <f t="shared" si="2"/>
        <v>1.76</v>
      </c>
      <c r="S31" s="56">
        <f t="shared" si="2"/>
        <v>0.39</v>
      </c>
      <c r="T31" s="56">
        <f t="shared" si="2"/>
        <v>7.18</v>
      </c>
      <c r="U31" s="56">
        <f t="shared" si="2"/>
        <v>0.68</v>
      </c>
      <c r="V31" s="56">
        <v>60</v>
      </c>
      <c r="W31" s="122"/>
    </row>
    <row r="32" ht="15.6" spans="1:23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185</v>
      </c>
      <c r="G32" s="48">
        <v>247.3684</v>
      </c>
      <c r="H32" s="49">
        <v>1600</v>
      </c>
      <c r="I32" s="49">
        <v>62.37</v>
      </c>
      <c r="J32" s="49">
        <v>39.5</v>
      </c>
      <c r="K32" s="48">
        <v>250</v>
      </c>
      <c r="L32" s="48">
        <v>30</v>
      </c>
      <c r="M32" s="48">
        <v>52</v>
      </c>
      <c r="N32" s="56">
        <v>80</v>
      </c>
      <c r="O32" s="56">
        <v>220</v>
      </c>
      <c r="P32" s="56">
        <v>253</v>
      </c>
      <c r="Q32" s="56">
        <v>42</v>
      </c>
      <c r="R32" s="56">
        <v>140</v>
      </c>
      <c r="S32" s="56">
        <v>400</v>
      </c>
      <c r="T32" s="56">
        <v>110</v>
      </c>
      <c r="U32" s="48">
        <v>265</v>
      </c>
      <c r="V32" s="56">
        <v>6</v>
      </c>
      <c r="W32" s="73"/>
    </row>
    <row r="33" ht="16.35" spans="1:23">
      <c r="A33" s="50" t="s">
        <v>41</v>
      </c>
      <c r="B33" s="51"/>
      <c r="C33" s="126">
        <f t="shared" ref="C33:V33" si="3">C31*C32</f>
        <v>640</v>
      </c>
      <c r="D33" s="126">
        <f t="shared" si="3"/>
        <v>632</v>
      </c>
      <c r="E33" s="126">
        <f t="shared" si="3"/>
        <v>111.35</v>
      </c>
      <c r="F33" s="126">
        <f t="shared" si="3"/>
        <v>144.3</v>
      </c>
      <c r="G33" s="126">
        <f t="shared" si="3"/>
        <v>234.99998</v>
      </c>
      <c r="H33" s="126">
        <f t="shared" si="3"/>
        <v>80</v>
      </c>
      <c r="I33" s="126">
        <f t="shared" si="3"/>
        <v>87.318</v>
      </c>
      <c r="J33" s="126">
        <f t="shared" si="3"/>
        <v>126.4</v>
      </c>
      <c r="K33" s="126">
        <f t="shared" si="3"/>
        <v>180</v>
      </c>
      <c r="L33" s="126">
        <f t="shared" si="3"/>
        <v>95.4</v>
      </c>
      <c r="M33" s="126">
        <f t="shared" si="3"/>
        <v>46.8</v>
      </c>
      <c r="N33" s="126">
        <f t="shared" si="3"/>
        <v>64.8</v>
      </c>
      <c r="O33" s="126">
        <f t="shared" si="3"/>
        <v>50.6</v>
      </c>
      <c r="P33" s="126">
        <f t="shared" si="3"/>
        <v>1474.99</v>
      </c>
      <c r="Q33" s="126">
        <f t="shared" si="3"/>
        <v>8.4</v>
      </c>
      <c r="R33" s="126">
        <f t="shared" si="3"/>
        <v>246.4</v>
      </c>
      <c r="S33" s="126">
        <f t="shared" si="3"/>
        <v>156</v>
      </c>
      <c r="T33" s="126">
        <f t="shared" si="3"/>
        <v>789.8</v>
      </c>
      <c r="U33" s="126">
        <f t="shared" si="3"/>
        <v>180.2</v>
      </c>
      <c r="V33" s="126">
        <f t="shared" si="3"/>
        <v>360</v>
      </c>
      <c r="W33" s="75">
        <f>SUM(C33:V33)</f>
        <v>5709.75798</v>
      </c>
    </row>
    <row r="34" ht="15.6" spans="1:23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>
        <f>W33/W2</f>
        <v>142.7439495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5">
    <mergeCell ref="A1:W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8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7"/>
  <sheetViews>
    <sheetView workbookViewId="0">
      <pane ySplit="7" topLeftCell="A8" activePane="bottomLeft" state="frozen"/>
      <selection/>
      <selection pane="bottomLeft" activeCell="C8" sqref="C8:Z8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11111111111111" customWidth="1"/>
    <col min="4" max="4" width="6.44444444444444" customWidth="1"/>
    <col min="5" max="5" width="6.33333333333333" customWidth="1"/>
    <col min="6" max="6" width="5.66666666666667" customWidth="1"/>
    <col min="7" max="8" width="6.33333333333333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77777777777778" customWidth="1"/>
    <col min="14" max="15" width="6.44444444444444" customWidth="1"/>
    <col min="16" max="16" width="6.11111111111111" customWidth="1"/>
    <col min="17" max="17" width="6.22222222222222" customWidth="1"/>
    <col min="18" max="18" width="6.77777777777778" customWidth="1"/>
    <col min="19" max="19" width="6.44444444444444" customWidth="1"/>
    <col min="20" max="20" width="6.55555555555556" customWidth="1"/>
    <col min="21" max="21" width="6.11111111111111" customWidth="1"/>
    <col min="22" max="24" width="6" customWidth="1"/>
    <col min="25" max="25" width="5.33333333333333" customWidth="1"/>
    <col min="26" max="26" width="5.44444444444444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76"/>
      <c r="B2" s="77" t="s">
        <v>159</v>
      </c>
      <c r="C2" s="78" t="s">
        <v>2</v>
      </c>
      <c r="D2" s="4" t="s">
        <v>3</v>
      </c>
      <c r="E2" s="4" t="s">
        <v>4</v>
      </c>
      <c r="F2" s="4" t="s">
        <v>46</v>
      </c>
      <c r="G2" s="4" t="s">
        <v>152</v>
      </c>
      <c r="H2" s="4" t="s">
        <v>48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49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50</v>
      </c>
      <c r="S2" s="4" t="s">
        <v>20</v>
      </c>
      <c r="T2" s="4" t="s">
        <v>63</v>
      </c>
      <c r="U2" s="4" t="s">
        <v>18</v>
      </c>
      <c r="V2" s="4" t="s">
        <v>52</v>
      </c>
      <c r="W2" s="4" t="s">
        <v>160</v>
      </c>
      <c r="X2" s="4" t="s">
        <v>93</v>
      </c>
      <c r="Y2" s="4" t="s">
        <v>21</v>
      </c>
      <c r="Z2" s="4" t="s">
        <v>53</v>
      </c>
      <c r="AA2" s="98">
        <v>44</v>
      </c>
    </row>
    <row r="3" spans="1:27">
      <c r="A3" s="79"/>
      <c r="B3" s="80"/>
      <c r="C3" s="8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9"/>
    </row>
    <row r="4" spans="1:27">
      <c r="A4" s="79"/>
      <c r="B4" s="80"/>
      <c r="C4" s="8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9"/>
    </row>
    <row r="5" ht="12" customHeight="1" spans="1:27">
      <c r="A5" s="79"/>
      <c r="B5" s="80"/>
      <c r="C5" s="8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9"/>
    </row>
    <row r="6" spans="1:27">
      <c r="A6" s="79"/>
      <c r="B6" s="80"/>
      <c r="C6" s="8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99"/>
    </row>
    <row r="7" ht="28" customHeight="1" spans="1:27">
      <c r="A7" s="82"/>
      <c r="B7" s="83"/>
      <c r="C7" s="8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0"/>
    </row>
    <row r="8" ht="15" customHeight="1" spans="1:27">
      <c r="A8" s="11"/>
      <c r="B8" s="85"/>
      <c r="C8" s="86">
        <v>1</v>
      </c>
      <c r="D8" s="13">
        <v>2</v>
      </c>
      <c r="E8" s="13">
        <v>3</v>
      </c>
      <c r="F8" s="86">
        <v>4</v>
      </c>
      <c r="G8" s="86">
        <v>5</v>
      </c>
      <c r="H8" s="13">
        <v>6</v>
      </c>
      <c r="I8" s="13">
        <v>7</v>
      </c>
      <c r="J8" s="86">
        <v>8</v>
      </c>
      <c r="K8" s="86">
        <v>9</v>
      </c>
      <c r="L8" s="13">
        <v>10</v>
      </c>
      <c r="M8" s="13">
        <v>11</v>
      </c>
      <c r="N8" s="86">
        <v>12</v>
      </c>
      <c r="O8" s="86">
        <v>13</v>
      </c>
      <c r="P8" s="13">
        <v>14</v>
      </c>
      <c r="Q8" s="13">
        <v>15</v>
      </c>
      <c r="R8" s="86">
        <v>16</v>
      </c>
      <c r="S8" s="86">
        <v>17</v>
      </c>
      <c r="T8" s="13">
        <v>18</v>
      </c>
      <c r="U8" s="13">
        <v>19</v>
      </c>
      <c r="V8" s="86">
        <v>20</v>
      </c>
      <c r="W8" s="86">
        <v>21</v>
      </c>
      <c r="X8" s="13">
        <v>22</v>
      </c>
      <c r="Y8" s="13">
        <v>23</v>
      </c>
      <c r="Z8" s="86">
        <v>24</v>
      </c>
      <c r="AA8" s="101" t="s">
        <v>24</v>
      </c>
    </row>
    <row r="9" spans="1:27">
      <c r="A9" s="87" t="s">
        <v>25</v>
      </c>
      <c r="B9" s="15" t="s">
        <v>161</v>
      </c>
      <c r="C9" s="16">
        <v>0.1445</v>
      </c>
      <c r="D9" s="17"/>
      <c r="E9" s="17">
        <v>0.00644</v>
      </c>
      <c r="F9" s="17">
        <v>0.025</v>
      </c>
      <c r="G9" s="17"/>
      <c r="H9" s="17"/>
      <c r="I9" s="9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94"/>
      <c r="W9" s="102"/>
      <c r="X9" s="102"/>
      <c r="Y9" s="102"/>
      <c r="Z9" s="102"/>
      <c r="AA9" s="66" t="s">
        <v>106</v>
      </c>
    </row>
    <row r="10" spans="1:27">
      <c r="A10" s="88"/>
      <c r="B10" s="20" t="s">
        <v>55</v>
      </c>
      <c r="C10" s="21"/>
      <c r="D10" s="22"/>
      <c r="E10" s="22">
        <v>0.00832</v>
      </c>
      <c r="F10" s="22"/>
      <c r="G10" s="22"/>
      <c r="H10" s="22"/>
      <c r="I10" s="95">
        <v>0.00055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95"/>
      <c r="W10" s="103"/>
      <c r="X10" s="103"/>
      <c r="Y10" s="103"/>
      <c r="Z10" s="103"/>
      <c r="AA10" s="68"/>
    </row>
    <row r="11" spans="1:27">
      <c r="A11" s="88"/>
      <c r="B11" s="24" t="s">
        <v>56</v>
      </c>
      <c r="C11" s="21"/>
      <c r="D11" s="22">
        <v>0.0104</v>
      </c>
      <c r="E11" s="22"/>
      <c r="F11" s="22"/>
      <c r="G11" s="22"/>
      <c r="H11" s="22"/>
      <c r="I11" s="95"/>
      <c r="J11" s="22">
        <v>0.0334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95"/>
      <c r="W11" s="103"/>
      <c r="X11" s="103"/>
      <c r="Y11" s="103"/>
      <c r="Z11" s="103"/>
      <c r="AA11" s="68"/>
    </row>
    <row r="12" spans="1:27">
      <c r="A12" s="88"/>
      <c r="B12" s="20"/>
      <c r="C12" s="21"/>
      <c r="D12" s="22"/>
      <c r="E12" s="22"/>
      <c r="F12" s="22"/>
      <c r="G12" s="22"/>
      <c r="H12" s="22"/>
      <c r="I12" s="9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95"/>
      <c r="W12" s="103"/>
      <c r="X12" s="103"/>
      <c r="Y12" s="103"/>
      <c r="Z12" s="103"/>
      <c r="AA12" s="68"/>
    </row>
    <row r="13" ht="13.95" spans="1:27">
      <c r="A13" s="89"/>
      <c r="B13" s="26"/>
      <c r="C13" s="27"/>
      <c r="D13" s="28"/>
      <c r="E13" s="28"/>
      <c r="F13" s="28"/>
      <c r="G13" s="28"/>
      <c r="H13" s="28"/>
      <c r="I13" s="9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96"/>
      <c r="W13" s="104"/>
      <c r="X13" s="104"/>
      <c r="Y13" s="104"/>
      <c r="Z13" s="104"/>
      <c r="AA13" s="68"/>
    </row>
    <row r="14" spans="1:27">
      <c r="A14" s="87" t="s">
        <v>30</v>
      </c>
      <c r="B14" s="15" t="s">
        <v>63</v>
      </c>
      <c r="C14" s="16"/>
      <c r="D14" s="17"/>
      <c r="E14" s="17"/>
      <c r="F14" s="17"/>
      <c r="G14" s="17"/>
      <c r="H14" s="17"/>
      <c r="I14" s="9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</v>
      </c>
      <c r="U14" s="17"/>
      <c r="V14" s="94"/>
      <c r="W14" s="102"/>
      <c r="X14" s="102"/>
      <c r="Y14" s="102"/>
      <c r="Z14" s="102"/>
      <c r="AA14" s="68"/>
    </row>
    <row r="15" spans="1:27">
      <c r="A15" s="88"/>
      <c r="B15" s="20"/>
      <c r="C15" s="21"/>
      <c r="D15" s="22"/>
      <c r="E15" s="22"/>
      <c r="F15" s="22"/>
      <c r="G15" s="22"/>
      <c r="H15" s="22"/>
      <c r="I15" s="9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95"/>
      <c r="W15" s="103"/>
      <c r="X15" s="103"/>
      <c r="Y15" s="103"/>
      <c r="Z15" s="103"/>
      <c r="AA15" s="68"/>
    </row>
    <row r="16" spans="1:27">
      <c r="A16" s="88"/>
      <c r="B16" s="20"/>
      <c r="C16" s="21"/>
      <c r="D16" s="22"/>
      <c r="E16" s="22"/>
      <c r="F16" s="22"/>
      <c r="G16" s="22"/>
      <c r="H16" s="22"/>
      <c r="I16" s="9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95"/>
      <c r="W16" s="103"/>
      <c r="X16" s="103"/>
      <c r="Y16" s="103"/>
      <c r="Z16" s="103"/>
      <c r="AA16" s="68"/>
    </row>
    <row r="17" ht="13.95" spans="1:27">
      <c r="A17" s="89"/>
      <c r="B17" s="26"/>
      <c r="C17" s="32"/>
      <c r="D17" s="33"/>
      <c r="E17" s="33"/>
      <c r="F17" s="33"/>
      <c r="G17" s="33"/>
      <c r="H17" s="33"/>
      <c r="I17" s="97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97"/>
      <c r="W17" s="105"/>
      <c r="X17" s="105"/>
      <c r="Y17" s="105"/>
      <c r="Z17" s="105"/>
      <c r="AA17" s="68"/>
    </row>
    <row r="18" ht="21" customHeight="1" spans="1:27">
      <c r="A18" s="90" t="s">
        <v>31</v>
      </c>
      <c r="B18" s="36" t="s">
        <v>115</v>
      </c>
      <c r="C18" s="16"/>
      <c r="D18" s="17"/>
      <c r="E18" s="17"/>
      <c r="F18" s="17"/>
      <c r="G18" s="17">
        <v>0.015</v>
      </c>
      <c r="H18" s="17"/>
      <c r="I18" s="94"/>
      <c r="J18" s="17"/>
      <c r="K18" s="17"/>
      <c r="L18" s="17"/>
      <c r="M18" s="17"/>
      <c r="N18" s="17"/>
      <c r="O18" s="17">
        <v>0.0102</v>
      </c>
      <c r="P18" s="17">
        <v>0.010444</v>
      </c>
      <c r="Q18" s="17">
        <v>0.0023</v>
      </c>
      <c r="R18" s="17">
        <v>0.0763</v>
      </c>
      <c r="S18" s="17"/>
      <c r="T18" s="17"/>
      <c r="U18" s="17"/>
      <c r="V18" s="94"/>
      <c r="W18" s="102"/>
      <c r="X18" s="102"/>
      <c r="Y18" s="102"/>
      <c r="Z18" s="102"/>
      <c r="AA18" s="68"/>
    </row>
    <row r="19" ht="25" customHeight="1" spans="1:27">
      <c r="A19" s="91"/>
      <c r="B19" s="38" t="s">
        <v>58</v>
      </c>
      <c r="C19" s="21"/>
      <c r="D19" s="22"/>
      <c r="E19" s="22"/>
      <c r="F19" s="22"/>
      <c r="G19" s="22"/>
      <c r="H19" s="22"/>
      <c r="I19" s="95"/>
      <c r="J19" s="22">
        <v>0.0104</v>
      </c>
      <c r="K19" s="22"/>
      <c r="L19" s="22"/>
      <c r="M19" s="22">
        <v>0.0783</v>
      </c>
      <c r="N19" s="22"/>
      <c r="O19" s="22">
        <v>0.0164</v>
      </c>
      <c r="P19" s="22">
        <v>0.0174</v>
      </c>
      <c r="Q19" s="22">
        <v>0.0044</v>
      </c>
      <c r="R19" s="22"/>
      <c r="S19" s="22"/>
      <c r="T19" s="22"/>
      <c r="U19" s="22">
        <v>0.0044</v>
      </c>
      <c r="V19" s="95">
        <v>2</v>
      </c>
      <c r="W19" s="103"/>
      <c r="X19" s="103"/>
      <c r="Y19" s="103"/>
      <c r="Z19" s="103"/>
      <c r="AA19" s="68"/>
    </row>
    <row r="20" spans="1:27">
      <c r="A20" s="91"/>
      <c r="B20" s="38" t="s">
        <v>59</v>
      </c>
      <c r="C20" s="21">
        <v>0.0395</v>
      </c>
      <c r="D20" s="22">
        <v>0.005</v>
      </c>
      <c r="E20" s="22"/>
      <c r="F20" s="22"/>
      <c r="G20" s="22"/>
      <c r="H20" s="22"/>
      <c r="I20" s="95"/>
      <c r="J20" s="22"/>
      <c r="K20" s="22"/>
      <c r="L20" s="22"/>
      <c r="M20" s="22"/>
      <c r="N20" s="22">
        <v>0.1974</v>
      </c>
      <c r="O20" s="22"/>
      <c r="P20" s="22"/>
      <c r="Q20" s="22"/>
      <c r="R20" s="22"/>
      <c r="S20" s="22"/>
      <c r="T20" s="22"/>
      <c r="U20" s="22"/>
      <c r="V20" s="95"/>
      <c r="W20" s="103"/>
      <c r="X20" s="103"/>
      <c r="Y20" s="103"/>
      <c r="Z20" s="103"/>
      <c r="AA20" s="68"/>
    </row>
    <row r="21" spans="1:27">
      <c r="A21" s="91"/>
      <c r="B21" s="38" t="s">
        <v>34</v>
      </c>
      <c r="C21" s="21"/>
      <c r="D21" s="22"/>
      <c r="E21" s="22">
        <v>0.00922</v>
      </c>
      <c r="F21" s="22"/>
      <c r="G21" s="22"/>
      <c r="H21" s="22"/>
      <c r="I21" s="95"/>
      <c r="J21" s="22"/>
      <c r="K21" s="22"/>
      <c r="L21" s="22">
        <v>0.0184</v>
      </c>
      <c r="M21" s="22"/>
      <c r="N21" s="22"/>
      <c r="O21" s="22"/>
      <c r="P21" s="22"/>
      <c r="Q21" s="22"/>
      <c r="R21" s="22"/>
      <c r="S21" s="22"/>
      <c r="T21" s="22"/>
      <c r="U21" s="22"/>
      <c r="V21" s="95"/>
      <c r="W21" s="103"/>
      <c r="X21" s="103"/>
      <c r="Y21" s="103"/>
      <c r="Z21" s="103"/>
      <c r="AA21" s="68"/>
    </row>
    <row r="22" spans="1:27">
      <c r="A22" s="91"/>
      <c r="B22" s="24" t="s">
        <v>35</v>
      </c>
      <c r="C22" s="21"/>
      <c r="D22" s="22"/>
      <c r="E22" s="22"/>
      <c r="F22" s="22"/>
      <c r="G22" s="22"/>
      <c r="H22" s="22"/>
      <c r="I22" s="95"/>
      <c r="J22" s="22"/>
      <c r="K22" s="22">
        <v>0.0524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5"/>
      <c r="W22" s="103"/>
      <c r="X22" s="103"/>
      <c r="Y22" s="103"/>
      <c r="Z22" s="103"/>
      <c r="AA22" s="68"/>
    </row>
    <row r="23" ht="13.95" spans="1:27">
      <c r="A23" s="92"/>
      <c r="B23" s="41"/>
      <c r="C23" s="27"/>
      <c r="D23" s="28"/>
      <c r="E23" s="28"/>
      <c r="F23" s="28"/>
      <c r="G23" s="28"/>
      <c r="H23" s="28"/>
      <c r="I23" s="9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96"/>
      <c r="W23" s="104"/>
      <c r="X23" s="104"/>
      <c r="Y23" s="104"/>
      <c r="Z23" s="104"/>
      <c r="AA23" s="68"/>
    </row>
    <row r="24" spans="1:27">
      <c r="A24" s="90" t="s">
        <v>36</v>
      </c>
      <c r="B24" s="15" t="s">
        <v>60</v>
      </c>
      <c r="C24" s="16">
        <v>0.0095</v>
      </c>
      <c r="D24" s="17">
        <v>0.0024</v>
      </c>
      <c r="E24" s="17">
        <v>0.01044</v>
      </c>
      <c r="F24" s="17"/>
      <c r="G24" s="17"/>
      <c r="H24" s="17"/>
      <c r="I24" s="94"/>
      <c r="J24" s="17"/>
      <c r="K24" s="17"/>
      <c r="L24" s="17"/>
      <c r="M24" s="17"/>
      <c r="N24" s="17"/>
      <c r="O24" s="17"/>
      <c r="P24" s="17"/>
      <c r="Q24" s="17">
        <v>0.0024</v>
      </c>
      <c r="R24" s="17"/>
      <c r="S24" s="17">
        <v>0.04444</v>
      </c>
      <c r="T24" s="17"/>
      <c r="U24" s="17"/>
      <c r="V24" s="94">
        <v>4</v>
      </c>
      <c r="W24" s="102"/>
      <c r="X24" s="102"/>
      <c r="Y24" s="102"/>
      <c r="Z24" s="102">
        <v>3</v>
      </c>
      <c r="AA24" s="68"/>
    </row>
    <row r="25" spans="1:27">
      <c r="A25" s="91"/>
      <c r="B25" s="20" t="s">
        <v>61</v>
      </c>
      <c r="C25" s="21">
        <v>0.1473</v>
      </c>
      <c r="D25" s="22"/>
      <c r="E25" s="22">
        <v>0.00844</v>
      </c>
      <c r="F25" s="22"/>
      <c r="G25" s="22"/>
      <c r="H25" s="22">
        <v>0.0034</v>
      </c>
      <c r="I25" s="9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5"/>
      <c r="W25" s="103"/>
      <c r="X25" s="103"/>
      <c r="Y25" s="103"/>
      <c r="Z25" s="103"/>
      <c r="AA25" s="68"/>
    </row>
    <row r="26" spans="1:27">
      <c r="A26" s="91"/>
      <c r="B26" s="20"/>
      <c r="C26" s="21"/>
      <c r="D26" s="22"/>
      <c r="E26" s="22"/>
      <c r="F26" s="22"/>
      <c r="G26" s="22"/>
      <c r="H26" s="22"/>
      <c r="I26" s="9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5"/>
      <c r="W26" s="103"/>
      <c r="X26" s="103"/>
      <c r="Y26" s="103"/>
      <c r="Z26" s="103"/>
      <c r="AA26" s="68"/>
    </row>
    <row r="27" spans="1:27">
      <c r="A27" s="91"/>
      <c r="B27" s="31"/>
      <c r="C27" s="32"/>
      <c r="D27" s="33"/>
      <c r="E27" s="33"/>
      <c r="F27" s="33"/>
      <c r="G27" s="33"/>
      <c r="H27" s="33"/>
      <c r="I27" s="9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97"/>
      <c r="W27" s="105"/>
      <c r="X27" s="105"/>
      <c r="Y27" s="105"/>
      <c r="Z27" s="105"/>
      <c r="AA27" s="68"/>
    </row>
    <row r="28" ht="13.95" spans="1:27">
      <c r="A28" s="92"/>
      <c r="B28" s="26"/>
      <c r="C28" s="27"/>
      <c r="D28" s="28"/>
      <c r="E28" s="28"/>
      <c r="F28" s="28"/>
      <c r="G28" s="28"/>
      <c r="H28" s="28"/>
      <c r="I28" s="9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96"/>
      <c r="W28" s="104">
        <v>0.8</v>
      </c>
      <c r="X28" s="104">
        <v>1</v>
      </c>
      <c r="Y28" s="104">
        <v>0.5</v>
      </c>
      <c r="Z28" s="104"/>
      <c r="AA28" s="68"/>
    </row>
    <row r="29" ht="16.35" spans="1:27">
      <c r="A29" s="42" t="s">
        <v>38</v>
      </c>
      <c r="B29" s="43"/>
      <c r="C29" s="16">
        <f t="shared" ref="C29:V29" si="0">SUM(C9:C28)</f>
        <v>0.3408</v>
      </c>
      <c r="D29" s="17">
        <f t="shared" si="0"/>
        <v>0.0178</v>
      </c>
      <c r="E29" s="17">
        <f t="shared" si="0"/>
        <v>0.04286</v>
      </c>
      <c r="F29" s="17">
        <f t="shared" si="0"/>
        <v>0.025</v>
      </c>
      <c r="G29" s="17">
        <f t="shared" si="0"/>
        <v>0.015</v>
      </c>
      <c r="H29" s="17">
        <f t="shared" si="0"/>
        <v>0.0034</v>
      </c>
      <c r="I29" s="94">
        <f t="shared" si="0"/>
        <v>0.00055</v>
      </c>
      <c r="J29" s="17">
        <f t="shared" si="0"/>
        <v>0.0438</v>
      </c>
      <c r="K29" s="17">
        <f t="shared" si="0"/>
        <v>0.0524</v>
      </c>
      <c r="L29" s="17">
        <f t="shared" si="0"/>
        <v>0.0184</v>
      </c>
      <c r="M29" s="17">
        <f t="shared" si="0"/>
        <v>0.0783</v>
      </c>
      <c r="N29" s="17">
        <f t="shared" si="0"/>
        <v>0.1974</v>
      </c>
      <c r="O29" s="17">
        <f t="shared" si="0"/>
        <v>0.0266</v>
      </c>
      <c r="P29" s="17">
        <f t="shared" si="0"/>
        <v>0.027844</v>
      </c>
      <c r="Q29" s="17">
        <f t="shared" si="0"/>
        <v>0.0091</v>
      </c>
      <c r="R29" s="17">
        <f t="shared" si="0"/>
        <v>0.0763</v>
      </c>
      <c r="S29" s="17">
        <f t="shared" si="0"/>
        <v>0.04444</v>
      </c>
      <c r="T29" s="17">
        <f t="shared" si="0"/>
        <v>0.1</v>
      </c>
      <c r="U29" s="17">
        <f t="shared" si="0"/>
        <v>0.0044</v>
      </c>
      <c r="V29" s="17">
        <v>6</v>
      </c>
      <c r="W29" s="17">
        <v>0.8</v>
      </c>
      <c r="X29" s="17">
        <v>1</v>
      </c>
      <c r="Y29" s="17">
        <v>0.5</v>
      </c>
      <c r="Z29" s="17">
        <v>3</v>
      </c>
      <c r="AA29" s="71"/>
    </row>
    <row r="30" ht="15.6" hidden="1" spans="1:27">
      <c r="A30" s="44" t="s">
        <v>39</v>
      </c>
      <c r="B30" s="45"/>
      <c r="C30" s="93">
        <f>44*C29</f>
        <v>14.9952</v>
      </c>
      <c r="D30" s="93">
        <f t="shared" ref="D30:Y30" si="1">44*D29</f>
        <v>0.7832</v>
      </c>
      <c r="E30" s="93">
        <f t="shared" si="1"/>
        <v>1.88584</v>
      </c>
      <c r="F30" s="93">
        <f t="shared" si="1"/>
        <v>1.1</v>
      </c>
      <c r="G30" s="93">
        <f t="shared" si="1"/>
        <v>0.66</v>
      </c>
      <c r="H30" s="93">
        <f t="shared" si="1"/>
        <v>0.1496</v>
      </c>
      <c r="I30" s="93">
        <f t="shared" si="1"/>
        <v>0.0242</v>
      </c>
      <c r="J30" s="93">
        <f t="shared" si="1"/>
        <v>1.9272</v>
      </c>
      <c r="K30" s="93">
        <f t="shared" si="1"/>
        <v>2.3056</v>
      </c>
      <c r="L30" s="93">
        <f t="shared" si="1"/>
        <v>0.8096</v>
      </c>
      <c r="M30" s="93">
        <f t="shared" si="1"/>
        <v>3.4452</v>
      </c>
      <c r="N30" s="93">
        <f t="shared" si="1"/>
        <v>8.6856</v>
      </c>
      <c r="O30" s="93">
        <f t="shared" si="1"/>
        <v>1.1704</v>
      </c>
      <c r="P30" s="93">
        <f t="shared" si="1"/>
        <v>1.225136</v>
      </c>
      <c r="Q30" s="93">
        <f t="shared" si="1"/>
        <v>0.4004</v>
      </c>
      <c r="R30" s="93">
        <f t="shared" si="1"/>
        <v>3.3572</v>
      </c>
      <c r="S30" s="93">
        <f t="shared" si="1"/>
        <v>1.95536</v>
      </c>
      <c r="T30" s="93">
        <v>24</v>
      </c>
      <c r="U30" s="93">
        <f>44*U29</f>
        <v>0.1936</v>
      </c>
      <c r="V30" s="93">
        <v>6</v>
      </c>
      <c r="W30" s="93">
        <v>0.8</v>
      </c>
      <c r="X30" s="93">
        <v>1</v>
      </c>
      <c r="Y30" s="93">
        <v>0.5</v>
      </c>
      <c r="Z30" s="93">
        <v>3</v>
      </c>
      <c r="AA30" s="106"/>
    </row>
    <row r="31" ht="15.6" spans="1:27">
      <c r="A31" s="44" t="s">
        <v>39</v>
      </c>
      <c r="B31" s="45"/>
      <c r="C31" s="47">
        <f t="shared" ref="C31:V31" si="2">ROUND(C30,2)</f>
        <v>15</v>
      </c>
      <c r="D31" s="48">
        <f t="shared" si="2"/>
        <v>0.78</v>
      </c>
      <c r="E31" s="48">
        <f t="shared" si="2"/>
        <v>1.89</v>
      </c>
      <c r="F31" s="48">
        <f t="shared" si="2"/>
        <v>1.1</v>
      </c>
      <c r="G31" s="48">
        <f t="shared" si="2"/>
        <v>0.66</v>
      </c>
      <c r="H31" s="48">
        <f t="shared" si="2"/>
        <v>0.15</v>
      </c>
      <c r="I31" s="48">
        <f t="shared" si="2"/>
        <v>0.02</v>
      </c>
      <c r="J31" s="48">
        <f t="shared" si="2"/>
        <v>1.93</v>
      </c>
      <c r="K31" s="48">
        <f t="shared" si="2"/>
        <v>2.31</v>
      </c>
      <c r="L31" s="48">
        <f t="shared" si="2"/>
        <v>0.81</v>
      </c>
      <c r="M31" s="48">
        <f t="shared" si="2"/>
        <v>3.45</v>
      </c>
      <c r="N31" s="56">
        <f t="shared" si="2"/>
        <v>8.69</v>
      </c>
      <c r="O31" s="56">
        <f t="shared" si="2"/>
        <v>1.17</v>
      </c>
      <c r="P31" s="56">
        <f t="shared" si="2"/>
        <v>1.23</v>
      </c>
      <c r="Q31" s="56">
        <f t="shared" si="2"/>
        <v>0.4</v>
      </c>
      <c r="R31" s="56">
        <f t="shared" si="2"/>
        <v>3.36</v>
      </c>
      <c r="S31" s="56">
        <f t="shared" si="2"/>
        <v>1.96</v>
      </c>
      <c r="T31" s="56">
        <v>24</v>
      </c>
      <c r="U31" s="56">
        <f>ROUND(U30,2)</f>
        <v>0.19</v>
      </c>
      <c r="V31" s="56">
        <v>6</v>
      </c>
      <c r="W31" s="56">
        <v>0.8</v>
      </c>
      <c r="X31" s="56">
        <v>1</v>
      </c>
      <c r="Y31" s="56">
        <v>0.5</v>
      </c>
      <c r="Z31" s="56">
        <v>3</v>
      </c>
      <c r="AA31" s="73"/>
    </row>
    <row r="32" ht="15.6" spans="1:27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88</v>
      </c>
      <c r="G32" s="48">
        <v>133</v>
      </c>
      <c r="H32" s="48">
        <v>770</v>
      </c>
      <c r="I32" s="49">
        <v>1600</v>
      </c>
      <c r="J32" s="49">
        <v>62.37</v>
      </c>
      <c r="K32" s="49">
        <v>39.5</v>
      </c>
      <c r="L32" s="48">
        <v>250</v>
      </c>
      <c r="M32" s="48">
        <v>125</v>
      </c>
      <c r="N32" s="48">
        <v>30</v>
      </c>
      <c r="O32" s="48">
        <v>52</v>
      </c>
      <c r="P32" s="56">
        <v>80</v>
      </c>
      <c r="Q32" s="56">
        <v>220</v>
      </c>
      <c r="R32" s="48">
        <v>253</v>
      </c>
      <c r="S32" s="56">
        <v>85</v>
      </c>
      <c r="T32" s="56">
        <v>40</v>
      </c>
      <c r="U32" s="56">
        <v>400</v>
      </c>
      <c r="V32" s="56">
        <v>6</v>
      </c>
      <c r="W32" s="56">
        <v>398</v>
      </c>
      <c r="X32" s="56">
        <v>15</v>
      </c>
      <c r="Y32" s="74">
        <v>18</v>
      </c>
      <c r="Z32" s="74">
        <v>2.7</v>
      </c>
      <c r="AA32" s="20"/>
    </row>
    <row r="33" ht="16.35" spans="1:27">
      <c r="A33" s="50" t="s">
        <v>41</v>
      </c>
      <c r="B33" s="51"/>
      <c r="C33" s="52">
        <f t="shared" ref="C33:Z33" si="3">C31*C32</f>
        <v>1200</v>
      </c>
      <c r="D33" s="52">
        <f t="shared" si="3"/>
        <v>624</v>
      </c>
      <c r="E33" s="52">
        <f t="shared" si="3"/>
        <v>160.65</v>
      </c>
      <c r="F33" s="52">
        <f t="shared" si="3"/>
        <v>96.8</v>
      </c>
      <c r="G33" s="52">
        <f t="shared" si="3"/>
        <v>87.78</v>
      </c>
      <c r="H33" s="52">
        <f t="shared" si="3"/>
        <v>115.5</v>
      </c>
      <c r="I33" s="52">
        <f t="shared" si="3"/>
        <v>32</v>
      </c>
      <c r="J33" s="52">
        <f t="shared" si="3"/>
        <v>120.3741</v>
      </c>
      <c r="K33" s="52">
        <f t="shared" si="3"/>
        <v>91.245</v>
      </c>
      <c r="L33" s="52">
        <f t="shared" si="3"/>
        <v>202.5</v>
      </c>
      <c r="M33" s="52">
        <f t="shared" si="3"/>
        <v>431.25</v>
      </c>
      <c r="N33" s="52">
        <f t="shared" si="3"/>
        <v>260.7</v>
      </c>
      <c r="O33" s="52">
        <f t="shared" si="3"/>
        <v>60.84</v>
      </c>
      <c r="P33" s="52">
        <f t="shared" si="3"/>
        <v>98.4</v>
      </c>
      <c r="Q33" s="52">
        <f t="shared" si="3"/>
        <v>88</v>
      </c>
      <c r="R33" s="52">
        <f t="shared" si="3"/>
        <v>850.08</v>
      </c>
      <c r="S33" s="52">
        <f t="shared" si="3"/>
        <v>166.6</v>
      </c>
      <c r="T33" s="52">
        <f t="shared" si="3"/>
        <v>960</v>
      </c>
      <c r="U33" s="52">
        <f t="shared" si="3"/>
        <v>76</v>
      </c>
      <c r="V33" s="52">
        <f t="shared" si="3"/>
        <v>36</v>
      </c>
      <c r="W33" s="52">
        <f t="shared" si="3"/>
        <v>318.4</v>
      </c>
      <c r="X33" s="52">
        <f t="shared" si="3"/>
        <v>15</v>
      </c>
      <c r="Y33" s="52">
        <f t="shared" si="3"/>
        <v>9</v>
      </c>
      <c r="Z33" s="52">
        <f t="shared" si="3"/>
        <v>8.1</v>
      </c>
      <c r="AA33" s="75">
        <f>SUM(C33:Z33)</f>
        <v>6109.2191</v>
      </c>
    </row>
    <row r="34" ht="15.6" spans="1:27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7">
        <f>AA33/AA2</f>
        <v>138.845888636364</v>
      </c>
    </row>
    <row r="35" customFormat="1" ht="27" customHeight="1" spans="2:13">
      <c r="B35" s="55" t="s">
        <v>162</v>
      </c>
      <c r="M35" s="57"/>
    </row>
    <row r="36" customFormat="1" ht="27" customHeight="1" spans="2:13">
      <c r="B36" s="55" t="s">
        <v>87</v>
      </c>
      <c r="M36" s="57"/>
    </row>
    <row r="37" customFormat="1" ht="27" customHeight="1" spans="2:2">
      <c r="B37" s="55" t="s">
        <v>88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6"/>
  <sheetViews>
    <sheetView workbookViewId="0">
      <pane ySplit="7" topLeftCell="A17" activePane="bottomLeft" state="frozen"/>
      <selection/>
      <selection pane="bottomLeft" activeCell="C8" sqref="C8:W8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6" customWidth="1"/>
    <col min="4" max="4" width="6.66666666666667" customWidth="1"/>
    <col min="5" max="5" width="6.22222222222222" customWidth="1"/>
    <col min="6" max="7" width="6.11111111111111" customWidth="1"/>
    <col min="8" max="8" width="7.33333333333333" style="127" customWidth="1"/>
    <col min="9" max="9" width="5.44444444444444" customWidth="1"/>
    <col min="10" max="10" width="6.11111111111111" customWidth="1"/>
    <col min="11" max="12" width="6.44444444444444" customWidth="1"/>
    <col min="13" max="13" width="6.55555555555556" customWidth="1"/>
    <col min="14" max="14" width="5.55555555555556" customWidth="1"/>
    <col min="15" max="15" width="6" customWidth="1"/>
    <col min="16" max="16" width="6.11111111111111" customWidth="1"/>
    <col min="17" max="17" width="7" customWidth="1"/>
    <col min="18" max="18" width="5.11111111111111" customWidth="1"/>
    <col min="19" max="20" width="6.44444444444444" customWidth="1"/>
    <col min="21" max="21" width="7.11111111111111" customWidth="1"/>
    <col min="22" max="22" width="5.33333333333333" customWidth="1"/>
    <col min="23" max="23" width="5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2"/>
      <c r="B2" s="3" t="s">
        <v>163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47</v>
      </c>
      <c r="H2" s="128" t="s">
        <v>6</v>
      </c>
      <c r="I2" s="4" t="s">
        <v>8</v>
      </c>
      <c r="J2" s="4" t="s">
        <v>9</v>
      </c>
      <c r="K2" s="4" t="s">
        <v>112</v>
      </c>
      <c r="L2" s="4" t="s">
        <v>78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50</v>
      </c>
      <c r="R2" s="4" t="s">
        <v>20</v>
      </c>
      <c r="S2" s="4" t="s">
        <v>10</v>
      </c>
      <c r="T2" s="4" t="s">
        <v>18</v>
      </c>
      <c r="U2" s="4" t="s">
        <v>66</v>
      </c>
      <c r="V2" s="4" t="s">
        <v>67</v>
      </c>
      <c r="W2" s="4" t="s">
        <v>68</v>
      </c>
      <c r="X2" s="136">
        <v>43</v>
      </c>
    </row>
    <row r="3" spans="1:24">
      <c r="A3" s="5"/>
      <c r="B3" s="6"/>
      <c r="C3" s="7"/>
      <c r="D3" s="7"/>
      <c r="E3" s="7"/>
      <c r="F3" s="7"/>
      <c r="G3" s="7"/>
      <c r="H3" s="12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37"/>
    </row>
    <row r="4" spans="1:24">
      <c r="A4" s="5"/>
      <c r="B4" s="6"/>
      <c r="C4" s="7"/>
      <c r="D4" s="7"/>
      <c r="E4" s="7"/>
      <c r="F4" s="7"/>
      <c r="G4" s="7"/>
      <c r="H4" s="12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7"/>
    </row>
    <row r="5" ht="12" customHeight="1" spans="1:24">
      <c r="A5" s="5"/>
      <c r="B5" s="6"/>
      <c r="C5" s="7"/>
      <c r="D5" s="7"/>
      <c r="E5" s="7"/>
      <c r="F5" s="7"/>
      <c r="G5" s="7"/>
      <c r="H5" s="12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37"/>
    </row>
    <row r="6" spans="1:24">
      <c r="A6" s="5"/>
      <c r="B6" s="6"/>
      <c r="C6" s="7"/>
      <c r="D6" s="7"/>
      <c r="E6" s="7"/>
      <c r="F6" s="7"/>
      <c r="G6" s="7"/>
      <c r="H6" s="12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37"/>
    </row>
    <row r="7" ht="28" customHeight="1" spans="1:24">
      <c r="A7" s="130"/>
      <c r="B7" s="9"/>
      <c r="C7" s="10"/>
      <c r="D7" s="10"/>
      <c r="E7" s="10"/>
      <c r="F7" s="10"/>
      <c r="G7" s="10"/>
      <c r="H7" s="13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8"/>
    </row>
    <row r="8" ht="15" customHeight="1" spans="1:24">
      <c r="A8" s="132"/>
      <c r="B8" s="133"/>
      <c r="C8" s="134">
        <v>1</v>
      </c>
      <c r="D8" s="134">
        <v>2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  <c r="K8" s="134">
        <v>9</v>
      </c>
      <c r="L8" s="134">
        <v>10</v>
      </c>
      <c r="M8" s="134">
        <v>11</v>
      </c>
      <c r="N8" s="134">
        <v>12</v>
      </c>
      <c r="O8" s="134">
        <v>13</v>
      </c>
      <c r="P8" s="134">
        <v>14</v>
      </c>
      <c r="Q8" s="134">
        <v>15</v>
      </c>
      <c r="R8" s="134">
        <v>16</v>
      </c>
      <c r="S8" s="134">
        <v>17</v>
      </c>
      <c r="T8" s="134">
        <v>18</v>
      </c>
      <c r="U8" s="134">
        <v>19</v>
      </c>
      <c r="V8" s="134">
        <v>20</v>
      </c>
      <c r="W8" s="134">
        <v>21</v>
      </c>
      <c r="X8" s="139" t="s">
        <v>24</v>
      </c>
    </row>
    <row r="9" spans="1:24">
      <c r="A9" s="14" t="s">
        <v>25</v>
      </c>
      <c r="B9" s="15" t="s">
        <v>142</v>
      </c>
      <c r="C9" s="16">
        <v>0.1484</v>
      </c>
      <c r="D9" s="17"/>
      <c r="E9" s="17">
        <v>0.00644</v>
      </c>
      <c r="F9" s="17"/>
      <c r="G9" s="17">
        <v>0.025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65"/>
      <c r="T9" s="65"/>
      <c r="U9" s="65"/>
      <c r="V9" s="65"/>
      <c r="W9" s="65"/>
      <c r="X9" s="66" t="s">
        <v>114</v>
      </c>
    </row>
    <row r="10" spans="1:24">
      <c r="A10" s="19"/>
      <c r="B10" s="20" t="s">
        <v>55</v>
      </c>
      <c r="C10" s="21"/>
      <c r="D10" s="22"/>
      <c r="E10" s="22">
        <v>0.0084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7"/>
      <c r="T10" s="67"/>
      <c r="U10" s="67"/>
      <c r="V10" s="67"/>
      <c r="W10" s="67"/>
      <c r="X10" s="68"/>
    </row>
    <row r="11" spans="1:24">
      <c r="A11" s="19"/>
      <c r="B11" s="24" t="s">
        <v>56</v>
      </c>
      <c r="C11" s="21"/>
      <c r="D11" s="22">
        <v>0.0104</v>
      </c>
      <c r="E11" s="22"/>
      <c r="F11" s="22"/>
      <c r="G11" s="22"/>
      <c r="H11" s="23"/>
      <c r="I11" s="22">
        <v>0.034</v>
      </c>
      <c r="J11" s="22"/>
      <c r="K11" s="22"/>
      <c r="L11" s="22"/>
      <c r="M11" s="22"/>
      <c r="N11" s="22"/>
      <c r="O11" s="22"/>
      <c r="P11" s="22"/>
      <c r="Q11" s="22"/>
      <c r="R11" s="22"/>
      <c r="S11" s="67"/>
      <c r="T11" s="67"/>
      <c r="U11" s="67"/>
      <c r="V11" s="67"/>
      <c r="W11" s="67"/>
      <c r="X11" s="68"/>
    </row>
    <row r="12" spans="1:24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7"/>
      <c r="T12" s="67"/>
      <c r="U12" s="67"/>
      <c r="V12" s="67"/>
      <c r="W12" s="67"/>
      <c r="X12" s="68"/>
    </row>
    <row r="13" ht="13.95" spans="1:24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9"/>
      <c r="T13" s="69"/>
      <c r="U13" s="69"/>
      <c r="V13" s="69"/>
      <c r="W13" s="69"/>
      <c r="X13" s="68"/>
    </row>
    <row r="14" spans="1:24">
      <c r="A14" s="14" t="s">
        <v>30</v>
      </c>
      <c r="B14" s="15" t="s">
        <v>112</v>
      </c>
      <c r="C14" s="16"/>
      <c r="D14" s="17"/>
      <c r="E14" s="17"/>
      <c r="F14" s="17"/>
      <c r="G14" s="17"/>
      <c r="H14" s="18"/>
      <c r="I14" s="17"/>
      <c r="J14" s="17"/>
      <c r="K14" s="17">
        <v>0.179</v>
      </c>
      <c r="L14" s="17"/>
      <c r="M14" s="17"/>
      <c r="N14" s="17"/>
      <c r="O14" s="17"/>
      <c r="P14" s="17"/>
      <c r="Q14" s="17"/>
      <c r="R14" s="17"/>
      <c r="S14" s="65"/>
      <c r="T14" s="65"/>
      <c r="U14" s="65"/>
      <c r="V14" s="65"/>
      <c r="W14" s="65"/>
      <c r="X14" s="68"/>
    </row>
    <row r="15" spans="1:24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7"/>
      <c r="T15" s="67"/>
      <c r="U15" s="67"/>
      <c r="V15" s="67"/>
      <c r="W15" s="67"/>
      <c r="X15" s="68"/>
    </row>
    <row r="16" spans="1:24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7"/>
      <c r="T16" s="67"/>
      <c r="U16" s="67"/>
      <c r="V16" s="67"/>
      <c r="W16" s="67"/>
      <c r="X16" s="68"/>
    </row>
    <row r="17" ht="13.95" spans="1:24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70"/>
      <c r="T17" s="70"/>
      <c r="U17" s="70"/>
      <c r="V17" s="70"/>
      <c r="W17" s="70"/>
      <c r="X17" s="68"/>
    </row>
    <row r="18" ht="26.4" spans="1:24">
      <c r="A18" s="35" t="s">
        <v>31</v>
      </c>
      <c r="B18" s="36" t="s">
        <v>57</v>
      </c>
      <c r="C18" s="16"/>
      <c r="D18" s="17">
        <v>0.0023</v>
      </c>
      <c r="E18" s="17"/>
      <c r="F18" s="17"/>
      <c r="G18" s="17"/>
      <c r="H18" s="18"/>
      <c r="I18" s="17"/>
      <c r="J18" s="17"/>
      <c r="K18" s="17"/>
      <c r="L18" s="17"/>
      <c r="M18" s="17">
        <v>0.082</v>
      </c>
      <c r="N18" s="17">
        <v>0.0113</v>
      </c>
      <c r="O18" s="17">
        <v>0.0113</v>
      </c>
      <c r="P18" s="17">
        <v>0.002322</v>
      </c>
      <c r="Q18" s="17">
        <v>0.0784</v>
      </c>
      <c r="R18" s="17">
        <v>0.0124</v>
      </c>
      <c r="S18" s="65"/>
      <c r="T18" s="65"/>
      <c r="U18" s="65"/>
      <c r="V18" s="65">
        <v>2</v>
      </c>
      <c r="W18" s="65"/>
      <c r="X18" s="68"/>
    </row>
    <row r="19" ht="15" customHeight="1" spans="1:24">
      <c r="A19" s="37"/>
      <c r="B19" s="38" t="s">
        <v>83</v>
      </c>
      <c r="C19" s="21"/>
      <c r="D19" s="22"/>
      <c r="E19" s="22"/>
      <c r="F19" s="22"/>
      <c r="G19" s="22"/>
      <c r="H19" s="23"/>
      <c r="I19" s="22"/>
      <c r="J19" s="22"/>
      <c r="K19" s="22"/>
      <c r="L19" s="22">
        <v>0.212</v>
      </c>
      <c r="M19" s="22"/>
      <c r="N19" s="22"/>
      <c r="O19" s="22">
        <v>0.0214</v>
      </c>
      <c r="P19" s="22">
        <v>0.00643</v>
      </c>
      <c r="Q19" s="22">
        <v>0.0754</v>
      </c>
      <c r="R19" s="22"/>
      <c r="S19" s="67"/>
      <c r="T19" s="67"/>
      <c r="U19" s="67"/>
      <c r="V19" s="67"/>
      <c r="W19" s="67"/>
      <c r="X19" s="68"/>
    </row>
    <row r="20" spans="1:24">
      <c r="A20" s="37"/>
      <c r="B20" s="38" t="s">
        <v>116</v>
      </c>
      <c r="C20" s="21"/>
      <c r="D20" s="22"/>
      <c r="E20" s="22">
        <v>0.00944</v>
      </c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67">
        <v>0.018</v>
      </c>
      <c r="T20" s="67"/>
      <c r="U20" s="67"/>
      <c r="V20" s="67"/>
      <c r="W20" s="67"/>
      <c r="X20" s="68"/>
    </row>
    <row r="21" spans="1:24">
      <c r="A21" s="37"/>
      <c r="B21" s="24" t="s">
        <v>35</v>
      </c>
      <c r="C21" s="21"/>
      <c r="D21" s="22"/>
      <c r="E21" s="22"/>
      <c r="F21" s="22"/>
      <c r="G21" s="22"/>
      <c r="H21" s="23"/>
      <c r="I21" s="22"/>
      <c r="J21" s="22">
        <v>0.051</v>
      </c>
      <c r="K21" s="22"/>
      <c r="L21" s="22"/>
      <c r="M21" s="22"/>
      <c r="N21" s="22"/>
      <c r="O21" s="22"/>
      <c r="P21" s="22"/>
      <c r="Q21" s="22"/>
      <c r="R21" s="22"/>
      <c r="S21" s="67"/>
      <c r="T21" s="67"/>
      <c r="U21" s="67"/>
      <c r="V21" s="67"/>
      <c r="W21" s="67"/>
      <c r="X21" s="68"/>
    </row>
    <row r="22" ht="13.95" spans="1:24">
      <c r="A22" s="40"/>
      <c r="B22" s="41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69"/>
      <c r="T22" s="69"/>
      <c r="U22" s="69"/>
      <c r="V22" s="69"/>
      <c r="W22" s="69"/>
      <c r="X22" s="68"/>
    </row>
    <row r="23" spans="1:24">
      <c r="A23" s="35" t="s">
        <v>36</v>
      </c>
      <c r="B23" s="15" t="s">
        <v>73</v>
      </c>
      <c r="C23" s="16">
        <v>0.0145</v>
      </c>
      <c r="D23" s="17">
        <v>0.0022</v>
      </c>
      <c r="E23" s="17">
        <v>0.0103</v>
      </c>
      <c r="F23" s="17">
        <v>0.005</v>
      </c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5"/>
      <c r="T23" s="65"/>
      <c r="U23" s="65">
        <v>0.0732</v>
      </c>
      <c r="V23" s="65">
        <v>3</v>
      </c>
      <c r="W23" s="65"/>
      <c r="X23" s="68"/>
    </row>
    <row r="24" spans="1:24">
      <c r="A24" s="37"/>
      <c r="B24" s="20" t="s">
        <v>74</v>
      </c>
      <c r="C24" s="21"/>
      <c r="D24" s="22"/>
      <c r="E24" s="22">
        <v>0.0044</v>
      </c>
      <c r="F24" s="22"/>
      <c r="G24" s="22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67"/>
      <c r="T24" s="67">
        <v>0.0265</v>
      </c>
      <c r="U24" s="67"/>
      <c r="V24" s="67"/>
      <c r="W24" s="67"/>
      <c r="X24" s="68"/>
    </row>
    <row r="25" spans="1:24">
      <c r="A25" s="37"/>
      <c r="B25" s="20" t="s">
        <v>55</v>
      </c>
      <c r="C25" s="21"/>
      <c r="D25" s="22"/>
      <c r="E25" s="22">
        <v>0.0084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67"/>
      <c r="T25" s="67"/>
      <c r="U25" s="67"/>
      <c r="V25" s="67"/>
      <c r="W25" s="67"/>
      <c r="X25" s="68"/>
    </row>
    <row r="26" ht="13.95" spans="1:24">
      <c r="A26" s="37"/>
      <c r="B26" s="20"/>
      <c r="C26" s="21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7"/>
      <c r="T26" s="67"/>
      <c r="U26" s="67"/>
      <c r="V26" s="67"/>
      <c r="W26" s="67"/>
      <c r="X26" s="71"/>
    </row>
    <row r="27" ht="13.95" spans="1:24">
      <c r="A27" s="40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69"/>
      <c r="T27" s="69"/>
      <c r="U27" s="69"/>
      <c r="V27" s="69"/>
      <c r="W27" s="69">
        <v>3</v>
      </c>
      <c r="X27" s="140"/>
    </row>
    <row r="28" ht="15.6" spans="1:24">
      <c r="A28" s="42" t="s">
        <v>38</v>
      </c>
      <c r="B28" s="43"/>
      <c r="C28" s="16">
        <f t="shared" ref="C28:H28" si="0">SUM(C9:C27)</f>
        <v>0.1629</v>
      </c>
      <c r="D28" s="17">
        <f t="shared" si="0"/>
        <v>0.0149</v>
      </c>
      <c r="E28" s="17">
        <f t="shared" si="0"/>
        <v>0.04738</v>
      </c>
      <c r="F28" s="17">
        <f t="shared" si="0"/>
        <v>0.005</v>
      </c>
      <c r="G28" s="17">
        <f t="shared" si="0"/>
        <v>0.025</v>
      </c>
      <c r="H28" s="17">
        <f t="shared" si="0"/>
        <v>0.0012</v>
      </c>
      <c r="I28" s="17">
        <f t="shared" ref="H28:U28" si="1">SUM(I9:I27)</f>
        <v>0.034</v>
      </c>
      <c r="J28" s="17">
        <f t="shared" si="1"/>
        <v>0.051</v>
      </c>
      <c r="K28" s="17">
        <f t="shared" si="1"/>
        <v>0.179</v>
      </c>
      <c r="L28" s="17">
        <f t="shared" si="1"/>
        <v>0.212</v>
      </c>
      <c r="M28" s="17">
        <f t="shared" si="1"/>
        <v>0.082</v>
      </c>
      <c r="N28" s="17">
        <f t="shared" si="1"/>
        <v>0.0113</v>
      </c>
      <c r="O28" s="17">
        <f t="shared" si="1"/>
        <v>0.0327</v>
      </c>
      <c r="P28" s="17">
        <f t="shared" si="1"/>
        <v>0.008752</v>
      </c>
      <c r="Q28" s="17">
        <f t="shared" si="1"/>
        <v>0.1538</v>
      </c>
      <c r="R28" s="17">
        <f t="shared" si="1"/>
        <v>0.0124</v>
      </c>
      <c r="S28" s="17">
        <f t="shared" si="1"/>
        <v>0.018</v>
      </c>
      <c r="T28" s="17">
        <f t="shared" si="1"/>
        <v>0.0265</v>
      </c>
      <c r="U28" s="94">
        <f t="shared" si="1"/>
        <v>0.0732</v>
      </c>
      <c r="V28" s="102">
        <v>5</v>
      </c>
      <c r="W28" s="102">
        <v>3</v>
      </c>
      <c r="X28" s="15"/>
    </row>
    <row r="29" ht="15.6" hidden="1" spans="1:24">
      <c r="A29" s="44" t="s">
        <v>39</v>
      </c>
      <c r="B29" s="45"/>
      <c r="C29" s="93">
        <f>43*C28</f>
        <v>7.0047</v>
      </c>
      <c r="D29" s="93">
        <f>43*D28</f>
        <v>0.6407</v>
      </c>
      <c r="E29" s="93">
        <f>43*E28</f>
        <v>2.03734</v>
      </c>
      <c r="F29" s="93">
        <f>43*F28</f>
        <v>0.215</v>
      </c>
      <c r="G29" s="93">
        <f>43*G28</f>
        <v>1.075</v>
      </c>
      <c r="H29" s="93">
        <f t="shared" ref="H29:X29" si="2">43*H28</f>
        <v>0.0516</v>
      </c>
      <c r="I29" s="93">
        <f t="shared" si="2"/>
        <v>1.462</v>
      </c>
      <c r="J29" s="93">
        <f t="shared" si="2"/>
        <v>2.193</v>
      </c>
      <c r="K29" s="93">
        <f t="shared" si="2"/>
        <v>7.697</v>
      </c>
      <c r="L29" s="93">
        <f t="shared" si="2"/>
        <v>9.116</v>
      </c>
      <c r="M29" s="93">
        <f t="shared" si="2"/>
        <v>3.526</v>
      </c>
      <c r="N29" s="93">
        <f t="shared" si="2"/>
        <v>0.4859</v>
      </c>
      <c r="O29" s="93">
        <f t="shared" si="2"/>
        <v>1.4061</v>
      </c>
      <c r="P29" s="93">
        <f t="shared" si="2"/>
        <v>0.376336</v>
      </c>
      <c r="Q29" s="93">
        <f t="shared" si="2"/>
        <v>6.6134</v>
      </c>
      <c r="R29" s="93">
        <f t="shared" si="2"/>
        <v>0.5332</v>
      </c>
      <c r="S29" s="93">
        <f t="shared" si="2"/>
        <v>0.774</v>
      </c>
      <c r="T29" s="93">
        <f t="shared" si="2"/>
        <v>1.1395</v>
      </c>
      <c r="U29" s="93">
        <f t="shared" si="2"/>
        <v>3.1476</v>
      </c>
      <c r="V29" s="93">
        <v>5</v>
      </c>
      <c r="W29" s="93">
        <v>3</v>
      </c>
      <c r="X29" s="20"/>
    </row>
    <row r="30" ht="15.6" spans="1:24">
      <c r="A30" s="44" t="s">
        <v>39</v>
      </c>
      <c r="B30" s="45"/>
      <c r="C30" s="47">
        <f>ROUND(C29,2)</f>
        <v>7</v>
      </c>
      <c r="D30" s="48">
        <f>ROUND(D29,2)</f>
        <v>0.64</v>
      </c>
      <c r="E30" s="48">
        <f>ROUND(E29,2)</f>
        <v>2.04</v>
      </c>
      <c r="F30" s="48">
        <f>ROUND(F29,2)</f>
        <v>0.22</v>
      </c>
      <c r="G30" s="48">
        <f>ROUND(G29,2)</f>
        <v>1.08</v>
      </c>
      <c r="H30" s="48">
        <f t="shared" ref="H30:U30" si="3">ROUND(H29,2)</f>
        <v>0.05</v>
      </c>
      <c r="I30" s="48">
        <f t="shared" si="3"/>
        <v>1.46</v>
      </c>
      <c r="J30" s="48">
        <f t="shared" si="3"/>
        <v>2.19</v>
      </c>
      <c r="K30" s="48">
        <f t="shared" si="3"/>
        <v>7.7</v>
      </c>
      <c r="L30" s="48">
        <f t="shared" si="3"/>
        <v>9.12</v>
      </c>
      <c r="M30" s="48">
        <f t="shared" si="3"/>
        <v>3.53</v>
      </c>
      <c r="N30" s="56">
        <f t="shared" si="3"/>
        <v>0.49</v>
      </c>
      <c r="O30" s="56">
        <f t="shared" si="3"/>
        <v>1.41</v>
      </c>
      <c r="P30" s="56">
        <f t="shared" si="3"/>
        <v>0.38</v>
      </c>
      <c r="Q30" s="56">
        <f t="shared" si="3"/>
        <v>6.61</v>
      </c>
      <c r="R30" s="56">
        <f t="shared" si="3"/>
        <v>0.53</v>
      </c>
      <c r="S30" s="56">
        <f t="shared" si="3"/>
        <v>0.77</v>
      </c>
      <c r="T30" s="56">
        <f t="shared" si="3"/>
        <v>1.14</v>
      </c>
      <c r="U30" s="56">
        <f t="shared" si="3"/>
        <v>3.15</v>
      </c>
      <c r="V30" s="74">
        <v>5</v>
      </c>
      <c r="W30" s="74">
        <v>3</v>
      </c>
      <c r="X30" s="20"/>
    </row>
    <row r="31" ht="15.6" spans="1:24">
      <c r="A31" s="44" t="s">
        <v>40</v>
      </c>
      <c r="B31" s="45"/>
      <c r="C31" s="47">
        <v>80</v>
      </c>
      <c r="D31" s="49">
        <v>800</v>
      </c>
      <c r="E31" s="49">
        <v>85</v>
      </c>
      <c r="F31" s="48">
        <v>150</v>
      </c>
      <c r="G31" s="48">
        <v>60</v>
      </c>
      <c r="H31" s="49">
        <v>1600</v>
      </c>
      <c r="I31" s="49">
        <v>62.37</v>
      </c>
      <c r="J31" s="49">
        <v>39.5</v>
      </c>
      <c r="K31" s="48">
        <v>100</v>
      </c>
      <c r="L31" s="48">
        <v>35</v>
      </c>
      <c r="M31" s="48">
        <v>30</v>
      </c>
      <c r="N31" s="48">
        <v>52</v>
      </c>
      <c r="O31" s="56">
        <v>80</v>
      </c>
      <c r="P31" s="56">
        <v>220</v>
      </c>
      <c r="Q31" s="48">
        <v>253</v>
      </c>
      <c r="R31" s="56">
        <v>85</v>
      </c>
      <c r="S31" s="56">
        <v>250</v>
      </c>
      <c r="T31" s="56">
        <v>400</v>
      </c>
      <c r="U31" s="56">
        <v>319.2</v>
      </c>
      <c r="V31" s="56">
        <v>6</v>
      </c>
      <c r="W31" s="56">
        <v>2.7</v>
      </c>
      <c r="X31" s="73"/>
    </row>
    <row r="32" ht="16.35" spans="1:24">
      <c r="A32" s="50" t="s">
        <v>41</v>
      </c>
      <c r="B32" s="51"/>
      <c r="C32" s="126">
        <f>C30*C31</f>
        <v>560</v>
      </c>
      <c r="D32" s="126">
        <f t="shared" ref="D32:X32" si="4">D30*D31</f>
        <v>512</v>
      </c>
      <c r="E32" s="126">
        <f t="shared" si="4"/>
        <v>173.4</v>
      </c>
      <c r="F32" s="126">
        <f t="shared" si="4"/>
        <v>33</v>
      </c>
      <c r="G32" s="126">
        <f t="shared" si="4"/>
        <v>64.8</v>
      </c>
      <c r="H32" s="126">
        <f t="shared" si="4"/>
        <v>80</v>
      </c>
      <c r="I32" s="126">
        <f t="shared" si="4"/>
        <v>91.0602</v>
      </c>
      <c r="J32" s="126">
        <f t="shared" si="4"/>
        <v>86.505</v>
      </c>
      <c r="K32" s="126">
        <f t="shared" si="4"/>
        <v>770</v>
      </c>
      <c r="L32" s="126">
        <f t="shared" si="4"/>
        <v>319.2</v>
      </c>
      <c r="M32" s="126">
        <f t="shared" si="4"/>
        <v>105.9</v>
      </c>
      <c r="N32" s="126">
        <f t="shared" si="4"/>
        <v>25.48</v>
      </c>
      <c r="O32" s="126">
        <f t="shared" si="4"/>
        <v>112.8</v>
      </c>
      <c r="P32" s="126">
        <f t="shared" si="4"/>
        <v>83.6</v>
      </c>
      <c r="Q32" s="126">
        <f t="shared" si="4"/>
        <v>1672.33</v>
      </c>
      <c r="R32" s="126">
        <f t="shared" si="4"/>
        <v>45.05</v>
      </c>
      <c r="S32" s="126">
        <f t="shared" si="4"/>
        <v>192.5</v>
      </c>
      <c r="T32" s="126">
        <f t="shared" si="4"/>
        <v>456</v>
      </c>
      <c r="U32" s="126">
        <f t="shared" si="4"/>
        <v>1005.48</v>
      </c>
      <c r="V32" s="126">
        <f t="shared" si="4"/>
        <v>30</v>
      </c>
      <c r="W32" s="126">
        <f t="shared" si="4"/>
        <v>8.1</v>
      </c>
      <c r="X32" s="75">
        <f>SUM(C32:W32)</f>
        <v>6427.2052</v>
      </c>
    </row>
    <row r="33" ht="15.6" spans="1:24">
      <c r="A33" s="53"/>
      <c r="B33" s="53"/>
      <c r="C33" s="54"/>
      <c r="D33" s="54"/>
      <c r="E33" s="54"/>
      <c r="F33" s="54"/>
      <c r="G33" s="54"/>
      <c r="H33" s="13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7">
        <f>X32/X2</f>
        <v>149.469888372093</v>
      </c>
    </row>
    <row r="34" customFormat="1" ht="27" customHeight="1" spans="2:13">
      <c r="B34" s="55" t="s">
        <v>162</v>
      </c>
      <c r="M34" s="57"/>
    </row>
    <row r="35" customFormat="1" ht="27" customHeight="1" spans="2:13">
      <c r="B35" s="55" t="s">
        <v>87</v>
      </c>
      <c r="M35" s="57"/>
    </row>
    <row r="36" customFormat="1" ht="27" customHeight="1" spans="2:2">
      <c r="B36" s="55" t="s">
        <v>88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6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6"/>
  <sheetViews>
    <sheetView workbookViewId="0">
      <pane ySplit="7" topLeftCell="A14" activePane="bottomLeft" state="frozen"/>
      <selection/>
      <selection pane="bottomLeft" activeCell="F14" sqref="F14"/>
    </sheetView>
  </sheetViews>
  <sheetFormatPr defaultColWidth="11.537037037037" defaultRowHeight="13.2"/>
  <cols>
    <col min="1" max="1" width="6.33333333333333" customWidth="1"/>
    <col min="2" max="2" width="30" customWidth="1"/>
    <col min="3" max="3" width="6.44444444444444" customWidth="1"/>
    <col min="4" max="4" width="6.33333333333333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5.88888888888889" customWidth="1"/>
    <col min="11" max="11" width="6.33333333333333" customWidth="1"/>
    <col min="12" max="12" width="6.22222222222222" customWidth="1"/>
    <col min="13" max="13" width="5.66666666666667" customWidth="1"/>
    <col min="14" max="14" width="5.88888888888889" customWidth="1"/>
    <col min="15" max="15" width="6.55555555555556" customWidth="1"/>
    <col min="16" max="16" width="5.55555555555556" customWidth="1"/>
    <col min="17" max="17" width="6.55555555555556" customWidth="1"/>
    <col min="18" max="19" width="6.44444444444444" customWidth="1"/>
    <col min="20" max="20" width="7.22222222222222" customWidth="1"/>
    <col min="21" max="21" width="6.66666666666667" customWidth="1"/>
    <col min="22" max="22" width="6.22222222222222" customWidth="1"/>
    <col min="23" max="23" width="5.22222222222222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76"/>
      <c r="B2" s="123" t="s">
        <v>164</v>
      </c>
      <c r="C2" s="4" t="s">
        <v>2</v>
      </c>
      <c r="D2" s="4" t="s">
        <v>3</v>
      </c>
      <c r="E2" s="4" t="s">
        <v>4</v>
      </c>
      <c r="F2" s="4" t="s">
        <v>7</v>
      </c>
      <c r="G2" s="4" t="s">
        <v>5</v>
      </c>
      <c r="H2" s="4" t="s">
        <v>6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78</v>
      </c>
      <c r="Q2" s="4" t="s">
        <v>18</v>
      </c>
      <c r="R2" s="4" t="s">
        <v>51</v>
      </c>
      <c r="S2" s="4" t="s">
        <v>91</v>
      </c>
      <c r="T2" s="4" t="s">
        <v>15</v>
      </c>
      <c r="U2" s="4" t="s">
        <v>16</v>
      </c>
      <c r="V2" s="4" t="s">
        <v>22</v>
      </c>
      <c r="W2" s="58" t="s">
        <v>19</v>
      </c>
      <c r="X2" s="59">
        <v>43</v>
      </c>
    </row>
    <row r="3" spans="1:24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0"/>
      <c r="X3" s="61"/>
    </row>
    <row r="4" spans="1:24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0"/>
      <c r="X4" s="61"/>
    </row>
    <row r="5" ht="12" customHeight="1" spans="1:24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0"/>
      <c r="X5" s="61"/>
    </row>
    <row r="6" spans="1:24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0"/>
      <c r="X6" s="61"/>
    </row>
    <row r="7" ht="28" customHeight="1" spans="1:24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2"/>
      <c r="X7" s="63"/>
    </row>
    <row r="8" ht="16" customHeight="1" spans="1:24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85" t="s">
        <v>24</v>
      </c>
    </row>
    <row r="9" spans="1:24">
      <c r="A9" s="14" t="s">
        <v>25</v>
      </c>
      <c r="B9" s="15" t="s">
        <v>147</v>
      </c>
      <c r="C9" s="16">
        <v>0.1627</v>
      </c>
      <c r="D9" s="17"/>
      <c r="E9" s="17">
        <v>0.00644</v>
      </c>
      <c r="F9" s="17"/>
      <c r="G9" s="17">
        <v>0.015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65"/>
      <c r="T9" s="65"/>
      <c r="U9" s="65"/>
      <c r="V9" s="65"/>
      <c r="W9" s="65"/>
      <c r="X9" s="66" t="s">
        <v>114</v>
      </c>
    </row>
    <row r="10" spans="1:24">
      <c r="A10" s="19"/>
      <c r="B10" s="20" t="s">
        <v>28</v>
      </c>
      <c r="C10" s="21"/>
      <c r="D10" s="22"/>
      <c r="E10" s="22">
        <v>0.0083</v>
      </c>
      <c r="F10" s="22"/>
      <c r="G10" s="22"/>
      <c r="H10" s="23">
        <v>0.000633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7"/>
      <c r="T10" s="67"/>
      <c r="U10" s="67"/>
      <c r="V10" s="67"/>
      <c r="W10" s="67"/>
      <c r="X10" s="68"/>
    </row>
    <row r="11" spans="1:24">
      <c r="A11" s="19"/>
      <c r="B11" s="24" t="s">
        <v>56</v>
      </c>
      <c r="C11" s="21"/>
      <c r="D11" s="22">
        <v>0.0103</v>
      </c>
      <c r="E11" s="22"/>
      <c r="F11" s="22"/>
      <c r="G11" s="22"/>
      <c r="H11" s="23"/>
      <c r="I11" s="22">
        <v>0.035</v>
      </c>
      <c r="J11" s="22"/>
      <c r="K11" s="22"/>
      <c r="L11" s="22"/>
      <c r="M11" s="22"/>
      <c r="N11" s="22"/>
      <c r="O11" s="22"/>
      <c r="P11" s="22"/>
      <c r="Q11" s="22"/>
      <c r="R11" s="22"/>
      <c r="S11" s="67"/>
      <c r="T11" s="67"/>
      <c r="U11" s="67"/>
      <c r="V11" s="67"/>
      <c r="W11" s="67"/>
      <c r="X11" s="68"/>
    </row>
    <row r="12" spans="1:24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7"/>
      <c r="T12" s="67"/>
      <c r="U12" s="67"/>
      <c r="V12" s="67"/>
      <c r="W12" s="67"/>
      <c r="X12" s="68"/>
    </row>
    <row r="13" ht="13.95" spans="1:24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9"/>
      <c r="T13" s="69"/>
      <c r="U13" s="69"/>
      <c r="V13" s="69"/>
      <c r="W13" s="69"/>
      <c r="X13" s="68"/>
    </row>
    <row r="14" spans="1:24">
      <c r="A14" s="14" t="s">
        <v>30</v>
      </c>
      <c r="B14" s="15" t="s">
        <v>51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>
        <v>0.137</v>
      </c>
      <c r="S14" s="65"/>
      <c r="T14" s="65"/>
      <c r="U14" s="65"/>
      <c r="V14" s="65"/>
      <c r="W14" s="65"/>
      <c r="X14" s="68"/>
    </row>
    <row r="15" spans="1:24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 t="s">
        <v>95</v>
      </c>
      <c r="S15" s="67"/>
      <c r="T15" s="67"/>
      <c r="U15" s="67"/>
      <c r="V15" s="67"/>
      <c r="W15" s="67"/>
      <c r="X15" s="68"/>
    </row>
    <row r="16" spans="1:24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7"/>
      <c r="T16" s="67"/>
      <c r="U16" s="67"/>
      <c r="V16" s="67"/>
      <c r="W16" s="67"/>
      <c r="X16" s="68"/>
    </row>
    <row r="17" ht="13.95" spans="1:24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70"/>
      <c r="T17" s="70"/>
      <c r="U17" s="70"/>
      <c r="V17" s="70"/>
      <c r="W17" s="70"/>
      <c r="X17" s="68"/>
    </row>
    <row r="18" spans="1:24">
      <c r="A18" s="35" t="s">
        <v>31</v>
      </c>
      <c r="B18" s="36" t="s">
        <v>137</v>
      </c>
      <c r="C18" s="16"/>
      <c r="D18" s="17"/>
      <c r="E18" s="17">
        <v>0.00144</v>
      </c>
      <c r="F18" s="17">
        <v>0.077</v>
      </c>
      <c r="G18" s="17"/>
      <c r="H18" s="18"/>
      <c r="I18" s="17"/>
      <c r="J18" s="17"/>
      <c r="K18" s="17"/>
      <c r="L18" s="17">
        <v>0.071</v>
      </c>
      <c r="M18" s="17">
        <v>0.0113</v>
      </c>
      <c r="N18" s="17">
        <v>0.012444</v>
      </c>
      <c r="O18" s="17">
        <v>0.00234</v>
      </c>
      <c r="P18" s="17">
        <v>0.0432</v>
      </c>
      <c r="Q18" s="17">
        <v>0.00648</v>
      </c>
      <c r="R18" s="17"/>
      <c r="S18" s="65"/>
      <c r="T18" s="65">
        <v>0.0784</v>
      </c>
      <c r="U18" s="65"/>
      <c r="V18" s="65"/>
      <c r="W18" s="65"/>
      <c r="X18" s="68"/>
    </row>
    <row r="19" spans="1:24">
      <c r="A19" s="37"/>
      <c r="B19" s="38" t="s">
        <v>165</v>
      </c>
      <c r="C19" s="21"/>
      <c r="D19" s="22">
        <v>0.01044</v>
      </c>
      <c r="E19" s="22"/>
      <c r="F19" s="22"/>
      <c r="G19" s="22"/>
      <c r="H19" s="23"/>
      <c r="I19" s="22"/>
      <c r="J19" s="22"/>
      <c r="K19" s="22"/>
      <c r="L19" s="22">
        <v>0.1924</v>
      </c>
      <c r="M19" s="22">
        <v>0.0173</v>
      </c>
      <c r="N19" s="22"/>
      <c r="O19" s="22"/>
      <c r="P19" s="22"/>
      <c r="Q19" s="22"/>
      <c r="R19" s="22"/>
      <c r="S19" s="67"/>
      <c r="T19" s="67">
        <v>0.0978</v>
      </c>
      <c r="U19" s="67"/>
      <c r="V19" s="67">
        <v>4</v>
      </c>
      <c r="W19" s="67"/>
      <c r="X19" s="68"/>
    </row>
    <row r="20" spans="1:24">
      <c r="A20" s="37"/>
      <c r="B20" s="39" t="s">
        <v>34</v>
      </c>
      <c r="C20" s="21"/>
      <c r="D20" s="22"/>
      <c r="E20" s="22">
        <v>0.00944</v>
      </c>
      <c r="F20" s="22"/>
      <c r="G20" s="22"/>
      <c r="H20" s="23"/>
      <c r="I20" s="22"/>
      <c r="J20" s="22"/>
      <c r="K20" s="22">
        <v>0.018</v>
      </c>
      <c r="L20" s="22"/>
      <c r="M20" s="22"/>
      <c r="N20" s="22"/>
      <c r="O20" s="22"/>
      <c r="P20" s="22"/>
      <c r="Q20" s="22"/>
      <c r="R20" s="22"/>
      <c r="S20" s="67"/>
      <c r="T20" s="67"/>
      <c r="U20" s="67"/>
      <c r="V20" s="67"/>
      <c r="W20" s="67"/>
      <c r="X20" s="68"/>
    </row>
    <row r="21" spans="1:24">
      <c r="A21" s="37"/>
      <c r="B21" s="24" t="s">
        <v>35</v>
      </c>
      <c r="C21" s="21"/>
      <c r="D21" s="22"/>
      <c r="E21" s="22"/>
      <c r="F21" s="22"/>
      <c r="G21" s="22"/>
      <c r="H21" s="23"/>
      <c r="I21" s="22"/>
      <c r="J21" s="22">
        <v>0.05</v>
      </c>
      <c r="K21" s="22"/>
      <c r="L21" s="22"/>
      <c r="M21" s="22"/>
      <c r="N21" s="22"/>
      <c r="O21" s="22"/>
      <c r="P21" s="22"/>
      <c r="Q21" s="22"/>
      <c r="R21" s="22"/>
      <c r="S21" s="67"/>
      <c r="T21" s="67"/>
      <c r="U21" s="67"/>
      <c r="V21" s="67"/>
      <c r="W21" s="67"/>
      <c r="X21" s="68"/>
    </row>
    <row r="22" ht="13.95" spans="1:24">
      <c r="A22" s="40"/>
      <c r="B22" s="41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69"/>
      <c r="T22" s="69"/>
      <c r="U22" s="69"/>
      <c r="V22" s="69"/>
      <c r="W22" s="69"/>
      <c r="X22" s="68"/>
    </row>
    <row r="23" spans="1:24">
      <c r="A23" s="35" t="s">
        <v>36</v>
      </c>
      <c r="B23" s="15" t="s">
        <v>99</v>
      </c>
      <c r="C23" s="16"/>
      <c r="D23" s="17">
        <v>0.0044</v>
      </c>
      <c r="E23" s="17">
        <v>0.00544</v>
      </c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5">
        <v>0.0094</v>
      </c>
      <c r="T23" s="65"/>
      <c r="U23" s="65">
        <v>0.0348</v>
      </c>
      <c r="V23" s="65"/>
      <c r="W23" s="65"/>
      <c r="X23" s="68"/>
    </row>
    <row r="24" spans="1:24">
      <c r="A24" s="37"/>
      <c r="B24" s="20" t="s">
        <v>28</v>
      </c>
      <c r="C24" s="21"/>
      <c r="D24" s="22"/>
      <c r="E24" s="22">
        <v>0.00844</v>
      </c>
      <c r="F24" s="22"/>
      <c r="G24" s="22"/>
      <c r="H24" s="23">
        <v>0.000633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67"/>
      <c r="T24" s="67"/>
      <c r="U24" s="67"/>
      <c r="V24" s="67"/>
      <c r="W24" s="67"/>
      <c r="X24" s="68"/>
    </row>
    <row r="25" spans="1:24">
      <c r="A25" s="37"/>
      <c r="B25" s="118"/>
      <c r="C25" s="119"/>
      <c r="D25" s="120"/>
      <c r="E25" s="120"/>
      <c r="F25" s="120"/>
      <c r="G25" s="120"/>
      <c r="H25" s="12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70"/>
      <c r="T25" s="70"/>
      <c r="U25" s="70"/>
      <c r="V25" s="70"/>
      <c r="W25" s="70"/>
      <c r="X25" s="68"/>
    </row>
    <row r="26" spans="1:24">
      <c r="A26" s="37"/>
      <c r="B26" s="118"/>
      <c r="C26" s="119"/>
      <c r="D26" s="120"/>
      <c r="E26" s="120"/>
      <c r="F26" s="120"/>
      <c r="G26" s="120"/>
      <c r="H26" s="1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70"/>
      <c r="T26" s="70"/>
      <c r="U26" s="70"/>
      <c r="V26" s="70"/>
      <c r="W26" s="70"/>
      <c r="X26" s="68"/>
    </row>
    <row r="27" ht="13.95" spans="1:24">
      <c r="A27" s="40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69"/>
      <c r="T27" s="69"/>
      <c r="U27" s="69"/>
      <c r="V27" s="69"/>
      <c r="W27" s="69">
        <v>0.25</v>
      </c>
      <c r="X27" s="71"/>
    </row>
    <row r="28" ht="15.6" spans="1:24">
      <c r="A28" s="42" t="s">
        <v>38</v>
      </c>
      <c r="B28" s="43"/>
      <c r="C28" s="16">
        <f t="shared" ref="C28:V28" si="0">SUM(C9:C27)</f>
        <v>0.1627</v>
      </c>
      <c r="D28" s="17">
        <f t="shared" si="0"/>
        <v>0.02514</v>
      </c>
      <c r="E28" s="17">
        <f t="shared" si="0"/>
        <v>0.0395</v>
      </c>
      <c r="F28" s="17">
        <f t="shared" si="0"/>
        <v>0.077</v>
      </c>
      <c r="G28" s="17">
        <f t="shared" si="0"/>
        <v>0.015</v>
      </c>
      <c r="H28" s="18">
        <f t="shared" si="0"/>
        <v>0.001266</v>
      </c>
      <c r="I28" s="17">
        <f t="shared" si="0"/>
        <v>0.035</v>
      </c>
      <c r="J28" s="17">
        <f t="shared" si="0"/>
        <v>0.05</v>
      </c>
      <c r="K28" s="17">
        <f t="shared" si="0"/>
        <v>0.018</v>
      </c>
      <c r="L28" s="17">
        <f t="shared" si="0"/>
        <v>0.2634</v>
      </c>
      <c r="M28" s="17">
        <f t="shared" si="0"/>
        <v>0.0286</v>
      </c>
      <c r="N28" s="17">
        <f t="shared" si="0"/>
        <v>0.012444</v>
      </c>
      <c r="O28" s="17">
        <f t="shared" si="0"/>
        <v>0.00234</v>
      </c>
      <c r="P28" s="17">
        <f t="shared" si="0"/>
        <v>0.0432</v>
      </c>
      <c r="Q28" s="17">
        <f t="shared" si="0"/>
        <v>0.00648</v>
      </c>
      <c r="R28" s="17">
        <f t="shared" si="0"/>
        <v>0.137</v>
      </c>
      <c r="S28" s="17">
        <f t="shared" si="0"/>
        <v>0.0094</v>
      </c>
      <c r="T28" s="17">
        <f t="shared" si="0"/>
        <v>0.1762</v>
      </c>
      <c r="U28" s="17">
        <f t="shared" si="0"/>
        <v>0.0348</v>
      </c>
      <c r="V28" s="17">
        <v>4</v>
      </c>
      <c r="W28" s="65">
        <v>0.25</v>
      </c>
      <c r="X28" s="15"/>
    </row>
    <row r="29" ht="15.6" hidden="1" spans="1:24">
      <c r="A29" s="44" t="s">
        <v>39</v>
      </c>
      <c r="B29" s="45"/>
      <c r="C29" s="21">
        <f>43*C28</f>
        <v>6.9961</v>
      </c>
      <c r="D29" s="21">
        <f t="shared" ref="D29:W29" si="1">43*D28</f>
        <v>1.08102</v>
      </c>
      <c r="E29" s="21">
        <f t="shared" si="1"/>
        <v>1.6985</v>
      </c>
      <c r="F29" s="21">
        <f t="shared" si="1"/>
        <v>3.311</v>
      </c>
      <c r="G29" s="21">
        <f t="shared" si="1"/>
        <v>0.645</v>
      </c>
      <c r="H29" s="21">
        <f t="shared" si="1"/>
        <v>0.054438</v>
      </c>
      <c r="I29" s="21">
        <f t="shared" si="1"/>
        <v>1.505</v>
      </c>
      <c r="J29" s="21">
        <f t="shared" si="1"/>
        <v>2.15</v>
      </c>
      <c r="K29" s="21">
        <f t="shared" si="1"/>
        <v>0.774</v>
      </c>
      <c r="L29" s="21">
        <f t="shared" si="1"/>
        <v>11.3262</v>
      </c>
      <c r="M29" s="21">
        <f t="shared" si="1"/>
        <v>1.2298</v>
      </c>
      <c r="N29" s="21">
        <f t="shared" si="1"/>
        <v>0.535092</v>
      </c>
      <c r="O29" s="21">
        <f t="shared" si="1"/>
        <v>0.10062</v>
      </c>
      <c r="P29" s="21">
        <f t="shared" si="1"/>
        <v>1.8576</v>
      </c>
      <c r="Q29" s="21">
        <f t="shared" si="1"/>
        <v>0.27864</v>
      </c>
      <c r="R29" s="21">
        <f t="shared" si="1"/>
        <v>5.891</v>
      </c>
      <c r="S29" s="21">
        <f t="shared" si="1"/>
        <v>0.4042</v>
      </c>
      <c r="T29" s="21">
        <f t="shared" si="1"/>
        <v>7.5766</v>
      </c>
      <c r="U29" s="21">
        <f t="shared" si="1"/>
        <v>1.4964</v>
      </c>
      <c r="V29" s="21">
        <v>4</v>
      </c>
      <c r="W29" s="21">
        <v>0.25</v>
      </c>
      <c r="X29" s="122"/>
    </row>
    <row r="30" ht="15.6" spans="1:24">
      <c r="A30" s="44" t="s">
        <v>39</v>
      </c>
      <c r="B30" s="45"/>
      <c r="C30" s="47">
        <f t="shared" ref="C30:V30" si="2">ROUND(C29,2)</f>
        <v>7</v>
      </c>
      <c r="D30" s="48">
        <f t="shared" si="2"/>
        <v>1.08</v>
      </c>
      <c r="E30" s="48">
        <f t="shared" si="2"/>
        <v>1.7</v>
      </c>
      <c r="F30" s="48">
        <f t="shared" si="2"/>
        <v>3.31</v>
      </c>
      <c r="G30" s="48">
        <f t="shared" si="2"/>
        <v>0.65</v>
      </c>
      <c r="H30" s="48">
        <f t="shared" si="2"/>
        <v>0.05</v>
      </c>
      <c r="I30" s="48">
        <f t="shared" si="2"/>
        <v>1.51</v>
      </c>
      <c r="J30" s="48">
        <f t="shared" si="2"/>
        <v>2.15</v>
      </c>
      <c r="K30" s="48">
        <f t="shared" si="2"/>
        <v>0.77</v>
      </c>
      <c r="L30" s="48">
        <f t="shared" si="2"/>
        <v>11.33</v>
      </c>
      <c r="M30" s="56">
        <f t="shared" si="2"/>
        <v>1.23</v>
      </c>
      <c r="N30" s="56">
        <f t="shared" si="2"/>
        <v>0.54</v>
      </c>
      <c r="O30" s="56">
        <f t="shared" si="2"/>
        <v>0.1</v>
      </c>
      <c r="P30" s="56">
        <f t="shared" si="2"/>
        <v>1.86</v>
      </c>
      <c r="Q30" s="56">
        <f t="shared" si="2"/>
        <v>0.28</v>
      </c>
      <c r="R30" s="56">
        <f t="shared" si="2"/>
        <v>5.89</v>
      </c>
      <c r="S30" s="56">
        <f t="shared" si="2"/>
        <v>0.4</v>
      </c>
      <c r="T30" s="56">
        <f t="shared" si="2"/>
        <v>7.58</v>
      </c>
      <c r="U30" s="56">
        <f t="shared" si="2"/>
        <v>1.5</v>
      </c>
      <c r="V30" s="56">
        <v>4</v>
      </c>
      <c r="W30" s="74">
        <v>0.25</v>
      </c>
      <c r="X30" s="122"/>
    </row>
    <row r="31" ht="16" customHeight="1" spans="1:24">
      <c r="A31" s="44" t="s">
        <v>40</v>
      </c>
      <c r="B31" s="45"/>
      <c r="C31" s="47">
        <v>80</v>
      </c>
      <c r="D31" s="49">
        <v>800</v>
      </c>
      <c r="E31" s="49">
        <v>85</v>
      </c>
      <c r="F31" s="48">
        <v>25</v>
      </c>
      <c r="G31" s="48">
        <v>150</v>
      </c>
      <c r="H31" s="49">
        <v>1600</v>
      </c>
      <c r="I31" s="49">
        <v>62.37</v>
      </c>
      <c r="J31" s="49">
        <v>39.5</v>
      </c>
      <c r="K31" s="49">
        <v>250</v>
      </c>
      <c r="L31" s="48">
        <v>30</v>
      </c>
      <c r="M31" s="48">
        <v>52</v>
      </c>
      <c r="N31" s="56">
        <v>80</v>
      </c>
      <c r="O31" s="56">
        <v>220</v>
      </c>
      <c r="P31" s="56">
        <v>35</v>
      </c>
      <c r="Q31" s="56">
        <v>400</v>
      </c>
      <c r="R31" s="56">
        <v>110</v>
      </c>
      <c r="S31" s="56">
        <v>600</v>
      </c>
      <c r="T31" s="56">
        <v>253</v>
      </c>
      <c r="U31" s="56">
        <v>132</v>
      </c>
      <c r="V31" s="56">
        <v>6</v>
      </c>
      <c r="W31" s="74">
        <v>20</v>
      </c>
      <c r="X31" s="73"/>
    </row>
    <row r="32" ht="16.35" spans="1:24">
      <c r="A32" s="50" t="s">
        <v>41</v>
      </c>
      <c r="B32" s="51"/>
      <c r="C32" s="126">
        <f t="shared" ref="C32:X32" si="3">C30*C31</f>
        <v>560</v>
      </c>
      <c r="D32" s="126">
        <f t="shared" si="3"/>
        <v>864</v>
      </c>
      <c r="E32" s="126">
        <f t="shared" si="3"/>
        <v>144.5</v>
      </c>
      <c r="F32" s="126">
        <f t="shared" si="3"/>
        <v>82.75</v>
      </c>
      <c r="G32" s="126">
        <f t="shared" si="3"/>
        <v>97.5</v>
      </c>
      <c r="H32" s="126">
        <f t="shared" si="3"/>
        <v>80</v>
      </c>
      <c r="I32" s="126">
        <f t="shared" si="3"/>
        <v>94.1787</v>
      </c>
      <c r="J32" s="126">
        <f t="shared" si="3"/>
        <v>84.925</v>
      </c>
      <c r="K32" s="126">
        <f t="shared" si="3"/>
        <v>192.5</v>
      </c>
      <c r="L32" s="126">
        <f t="shared" si="3"/>
        <v>339.9</v>
      </c>
      <c r="M32" s="126">
        <f t="shared" si="3"/>
        <v>63.96</v>
      </c>
      <c r="N32" s="126">
        <f t="shared" si="3"/>
        <v>43.2</v>
      </c>
      <c r="O32" s="126">
        <f t="shared" si="3"/>
        <v>22</v>
      </c>
      <c r="P32" s="126">
        <f t="shared" si="3"/>
        <v>65.1</v>
      </c>
      <c r="Q32" s="126">
        <f t="shared" si="3"/>
        <v>112</v>
      </c>
      <c r="R32" s="126">
        <f t="shared" si="3"/>
        <v>647.9</v>
      </c>
      <c r="S32" s="126">
        <f t="shared" si="3"/>
        <v>240</v>
      </c>
      <c r="T32" s="126">
        <f t="shared" si="3"/>
        <v>1917.74</v>
      </c>
      <c r="U32" s="126">
        <f t="shared" si="3"/>
        <v>198</v>
      </c>
      <c r="V32" s="126">
        <f t="shared" si="3"/>
        <v>24</v>
      </c>
      <c r="W32" s="126">
        <f t="shared" si="3"/>
        <v>5</v>
      </c>
      <c r="X32" s="75">
        <f>SUM(C32:W32)</f>
        <v>5879.1537</v>
      </c>
    </row>
    <row r="33" ht="15.6" spans="1:24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>
        <f>X32/X2</f>
        <v>136.724504651163</v>
      </c>
    </row>
    <row r="34" customFormat="1" ht="27" customHeight="1" spans="2:13">
      <c r="B34" s="55" t="s">
        <v>162</v>
      </c>
      <c r="M34" s="57"/>
    </row>
    <row r="35" customFormat="1" ht="27" customHeight="1" spans="2:13">
      <c r="B35" s="55" t="s">
        <v>87</v>
      </c>
      <c r="M35" s="57"/>
    </row>
    <row r="36" customFormat="1" ht="27" customHeight="1" spans="2:2">
      <c r="B36" s="55" t="s">
        <v>88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7"/>
  <sheetViews>
    <sheetView workbookViewId="0">
      <pane ySplit="7" topLeftCell="A21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6.44444444444444" customWidth="1"/>
    <col min="4" max="5" width="6.11111111111111" customWidth="1"/>
    <col min="6" max="6" width="5.44444444444444" customWidth="1"/>
    <col min="7" max="7" width="5.33333333333333" customWidth="1"/>
    <col min="8" max="8" width="6.33333333333333" customWidth="1"/>
    <col min="9" max="9" width="7" customWidth="1"/>
    <col min="10" max="10" width="5.22222222222222" customWidth="1"/>
    <col min="11" max="11" width="6.22222222222222" customWidth="1"/>
    <col min="12" max="12" width="6.33333333333333" customWidth="1"/>
    <col min="13" max="13" width="7.11111111111111" customWidth="1"/>
    <col min="14" max="14" width="6.44444444444444" customWidth="1"/>
    <col min="15" max="15" width="5.66666666666667" customWidth="1"/>
    <col min="16" max="16" width="6.11111111111111" customWidth="1"/>
    <col min="17" max="17" width="6.22222222222222" customWidth="1"/>
    <col min="18" max="18" width="6" customWidth="1"/>
    <col min="19" max="19" width="6.44444444444444" customWidth="1"/>
    <col min="20" max="20" width="6" customWidth="1"/>
    <col min="21" max="21" width="6.11111111111111" customWidth="1"/>
    <col min="22" max="22" width="6" customWidth="1"/>
    <col min="23" max="23" width="5.44444444444444" customWidth="1"/>
    <col min="24" max="24" width="5.11111111111111" customWidth="1"/>
    <col min="25" max="25" width="8.77777777777778" customWidth="1"/>
  </cols>
  <sheetData>
    <row r="1" s="1" customFormat="1" ht="43" customHeight="1" spans="1:1">
      <c r="A1" s="1" t="s">
        <v>0</v>
      </c>
    </row>
    <row r="2" customHeight="1" spans="1:25">
      <c r="A2" s="76"/>
      <c r="B2" s="77" t="s">
        <v>45</v>
      </c>
      <c r="C2" s="78" t="s">
        <v>2</v>
      </c>
      <c r="D2" s="4" t="s">
        <v>3</v>
      </c>
      <c r="E2" s="4" t="s">
        <v>4</v>
      </c>
      <c r="F2" s="4" t="s">
        <v>46</v>
      </c>
      <c r="G2" s="4" t="s">
        <v>47</v>
      </c>
      <c r="H2" s="4" t="s">
        <v>48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49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50</v>
      </c>
      <c r="S2" s="4" t="s">
        <v>20</v>
      </c>
      <c r="T2" s="4" t="s">
        <v>51</v>
      </c>
      <c r="U2" s="4" t="s">
        <v>18</v>
      </c>
      <c r="V2" s="4" t="s">
        <v>52</v>
      </c>
      <c r="W2" s="4" t="s">
        <v>21</v>
      </c>
      <c r="X2" s="4" t="s">
        <v>53</v>
      </c>
      <c r="Y2" s="98">
        <v>30</v>
      </c>
    </row>
    <row r="3" spans="1:25">
      <c r="A3" s="79"/>
      <c r="B3" s="80"/>
      <c r="C3" s="8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9"/>
    </row>
    <row r="4" spans="1:25">
      <c r="A4" s="79"/>
      <c r="B4" s="80"/>
      <c r="C4" s="8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9"/>
    </row>
    <row r="5" ht="12" customHeight="1" spans="1:25">
      <c r="A5" s="79"/>
      <c r="B5" s="80"/>
      <c r="C5" s="8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9"/>
    </row>
    <row r="6" spans="1:25">
      <c r="A6" s="79"/>
      <c r="B6" s="80"/>
      <c r="C6" s="8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9"/>
    </row>
    <row r="7" ht="28" customHeight="1" spans="1:25">
      <c r="A7" s="82"/>
      <c r="B7" s="83"/>
      <c r="C7" s="8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0"/>
    </row>
    <row r="8" ht="15" customHeight="1" spans="1:25">
      <c r="A8" s="11"/>
      <c r="B8" s="85"/>
      <c r="C8" s="86">
        <v>1</v>
      </c>
      <c r="D8" s="13">
        <v>2</v>
      </c>
      <c r="E8" s="13">
        <v>3</v>
      </c>
      <c r="F8" s="86">
        <v>4</v>
      </c>
      <c r="G8" s="13">
        <v>5</v>
      </c>
      <c r="H8" s="13">
        <v>6</v>
      </c>
      <c r="I8" s="86">
        <v>7</v>
      </c>
      <c r="J8" s="13">
        <v>8</v>
      </c>
      <c r="K8" s="13">
        <v>9</v>
      </c>
      <c r="L8" s="86">
        <v>10</v>
      </c>
      <c r="M8" s="13">
        <v>11</v>
      </c>
      <c r="N8" s="13">
        <v>12</v>
      </c>
      <c r="O8" s="86">
        <v>13</v>
      </c>
      <c r="P8" s="13">
        <v>14</v>
      </c>
      <c r="Q8" s="13">
        <v>15</v>
      </c>
      <c r="R8" s="86">
        <v>16</v>
      </c>
      <c r="S8" s="13">
        <v>17</v>
      </c>
      <c r="T8" s="13">
        <v>18</v>
      </c>
      <c r="U8" s="86">
        <v>19</v>
      </c>
      <c r="V8" s="13">
        <v>20</v>
      </c>
      <c r="W8" s="13">
        <v>21</v>
      </c>
      <c r="X8" s="86">
        <v>22</v>
      </c>
      <c r="Y8" s="101" t="s">
        <v>24</v>
      </c>
    </row>
    <row r="9" spans="1:25">
      <c r="A9" s="87" t="s">
        <v>25</v>
      </c>
      <c r="B9" s="15" t="s">
        <v>54</v>
      </c>
      <c r="C9" s="16">
        <v>0.1514</v>
      </c>
      <c r="D9" s="17"/>
      <c r="E9" s="17">
        <v>0.0063</v>
      </c>
      <c r="F9" s="17">
        <v>0.015</v>
      </c>
      <c r="G9" s="17">
        <v>0.011</v>
      </c>
      <c r="H9" s="17"/>
      <c r="I9" s="9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94"/>
      <c r="W9" s="102"/>
      <c r="X9" s="102"/>
      <c r="Y9" s="66" t="s">
        <v>27</v>
      </c>
    </row>
    <row r="10" spans="1:25">
      <c r="A10" s="88"/>
      <c r="B10" s="20" t="s">
        <v>55</v>
      </c>
      <c r="C10" s="21"/>
      <c r="D10" s="22"/>
      <c r="E10" s="22">
        <v>0.0074</v>
      </c>
      <c r="F10" s="22"/>
      <c r="G10" s="22"/>
      <c r="H10" s="22"/>
      <c r="I10" s="95">
        <v>0.00055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95"/>
      <c r="W10" s="103"/>
      <c r="X10" s="103"/>
      <c r="Y10" s="68"/>
    </row>
    <row r="11" spans="1:25">
      <c r="A11" s="88"/>
      <c r="B11" s="24" t="s">
        <v>56</v>
      </c>
      <c r="C11" s="21"/>
      <c r="D11" s="22">
        <v>0.0104</v>
      </c>
      <c r="E11" s="22"/>
      <c r="F11" s="22"/>
      <c r="G11" s="22"/>
      <c r="H11" s="22"/>
      <c r="I11" s="95"/>
      <c r="J11" s="22">
        <v>0.0334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95"/>
      <c r="W11" s="103"/>
      <c r="X11" s="103"/>
      <c r="Y11" s="68"/>
    </row>
    <row r="12" spans="1:25">
      <c r="A12" s="88"/>
      <c r="B12" s="20"/>
      <c r="C12" s="21"/>
      <c r="D12" s="22"/>
      <c r="E12" s="22"/>
      <c r="F12" s="22"/>
      <c r="G12" s="22"/>
      <c r="H12" s="22"/>
      <c r="I12" s="9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95"/>
      <c r="W12" s="103"/>
      <c r="X12" s="103"/>
      <c r="Y12" s="68"/>
    </row>
    <row r="13" ht="13.95" spans="1:25">
      <c r="A13" s="89"/>
      <c r="B13" s="26"/>
      <c r="C13" s="27"/>
      <c r="D13" s="28"/>
      <c r="E13" s="28"/>
      <c r="F13" s="28"/>
      <c r="G13" s="28"/>
      <c r="H13" s="28"/>
      <c r="I13" s="9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96"/>
      <c r="W13" s="104"/>
      <c r="X13" s="104"/>
      <c r="Y13" s="68"/>
    </row>
    <row r="14" spans="1:25">
      <c r="A14" s="87" t="s">
        <v>30</v>
      </c>
      <c r="B14" s="15" t="s">
        <v>51</v>
      </c>
      <c r="C14" s="16"/>
      <c r="D14" s="17"/>
      <c r="E14" s="17"/>
      <c r="F14" s="17"/>
      <c r="G14" s="17"/>
      <c r="H14" s="17"/>
      <c r="I14" s="9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0.124</v>
      </c>
      <c r="U14" s="17"/>
      <c r="V14" s="94"/>
      <c r="W14" s="102"/>
      <c r="X14" s="102"/>
      <c r="Y14" s="68"/>
    </row>
    <row r="15" spans="1:25">
      <c r="A15" s="88"/>
      <c r="B15" s="20"/>
      <c r="C15" s="21"/>
      <c r="D15" s="22"/>
      <c r="E15" s="22"/>
      <c r="F15" s="22"/>
      <c r="G15" s="22"/>
      <c r="H15" s="22"/>
      <c r="I15" s="9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95"/>
      <c r="W15" s="103"/>
      <c r="X15" s="103"/>
      <c r="Y15" s="68"/>
    </row>
    <row r="16" spans="1:25">
      <c r="A16" s="88"/>
      <c r="B16" s="20"/>
      <c r="C16" s="21"/>
      <c r="D16" s="22"/>
      <c r="E16" s="22"/>
      <c r="F16" s="22"/>
      <c r="G16" s="22"/>
      <c r="H16" s="22"/>
      <c r="I16" s="9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95"/>
      <c r="W16" s="103"/>
      <c r="X16" s="103"/>
      <c r="Y16" s="68"/>
    </row>
    <row r="17" ht="13.95" spans="1:25">
      <c r="A17" s="89"/>
      <c r="B17" s="26"/>
      <c r="C17" s="32"/>
      <c r="D17" s="33"/>
      <c r="E17" s="33"/>
      <c r="F17" s="33"/>
      <c r="G17" s="33"/>
      <c r="H17" s="33"/>
      <c r="I17" s="97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97"/>
      <c r="W17" s="105"/>
      <c r="X17" s="105"/>
      <c r="Y17" s="68"/>
    </row>
    <row r="18" ht="26.4" spans="1:25">
      <c r="A18" s="90" t="s">
        <v>31</v>
      </c>
      <c r="B18" s="36" t="s">
        <v>57</v>
      </c>
      <c r="C18" s="16"/>
      <c r="D18" s="17">
        <v>0.002</v>
      </c>
      <c r="E18" s="17"/>
      <c r="F18" s="17"/>
      <c r="G18" s="17"/>
      <c r="H18" s="17"/>
      <c r="I18" s="94"/>
      <c r="J18" s="17"/>
      <c r="K18" s="17"/>
      <c r="L18" s="17"/>
      <c r="M18" s="17"/>
      <c r="N18" s="17">
        <v>0.0813</v>
      </c>
      <c r="O18" s="17">
        <v>0.0124</v>
      </c>
      <c r="P18" s="17">
        <v>0.011</v>
      </c>
      <c r="Q18" s="17">
        <v>0.0023</v>
      </c>
      <c r="R18" s="17">
        <v>0.0783</v>
      </c>
      <c r="S18" s="17">
        <v>0.0134</v>
      </c>
      <c r="T18" s="17"/>
      <c r="U18" s="17"/>
      <c r="V18" s="94">
        <v>2</v>
      </c>
      <c r="W18" s="102"/>
      <c r="X18" s="102"/>
      <c r="Y18" s="68"/>
    </row>
    <row r="19" ht="25" customHeight="1" spans="1:25">
      <c r="A19" s="91"/>
      <c r="B19" s="38" t="s">
        <v>58</v>
      </c>
      <c r="C19" s="21"/>
      <c r="D19" s="22"/>
      <c r="E19" s="22"/>
      <c r="F19" s="22"/>
      <c r="G19" s="22"/>
      <c r="H19" s="22"/>
      <c r="I19" s="95"/>
      <c r="J19" s="22">
        <v>0.0104</v>
      </c>
      <c r="K19" s="22"/>
      <c r="L19" s="22"/>
      <c r="M19" s="22">
        <v>0.079</v>
      </c>
      <c r="N19" s="22"/>
      <c r="O19" s="22">
        <v>0.015</v>
      </c>
      <c r="P19" s="22">
        <v>0.02</v>
      </c>
      <c r="Q19" s="22">
        <v>0.0044</v>
      </c>
      <c r="R19" s="22"/>
      <c r="S19" s="22"/>
      <c r="T19" s="22"/>
      <c r="U19" s="22">
        <v>0.0044</v>
      </c>
      <c r="V19" s="95">
        <v>1</v>
      </c>
      <c r="W19" s="103"/>
      <c r="X19" s="103"/>
      <c r="Y19" s="68"/>
    </row>
    <row r="20" spans="1:25">
      <c r="A20" s="91"/>
      <c r="B20" s="38" t="s">
        <v>59</v>
      </c>
      <c r="C20" s="21">
        <v>0.0414</v>
      </c>
      <c r="D20" s="22">
        <v>0.005</v>
      </c>
      <c r="E20" s="22"/>
      <c r="F20" s="22"/>
      <c r="G20" s="22"/>
      <c r="H20" s="22"/>
      <c r="I20" s="95"/>
      <c r="J20" s="22"/>
      <c r="K20" s="22"/>
      <c r="L20" s="22"/>
      <c r="M20" s="22"/>
      <c r="N20" s="22">
        <v>0.1974</v>
      </c>
      <c r="O20" s="22"/>
      <c r="P20" s="22"/>
      <c r="Q20" s="22"/>
      <c r="R20" s="22"/>
      <c r="S20" s="22"/>
      <c r="T20" s="22"/>
      <c r="U20" s="22"/>
      <c r="V20" s="95"/>
      <c r="W20" s="103"/>
      <c r="X20" s="103"/>
      <c r="Y20" s="68"/>
    </row>
    <row r="21" spans="1:25">
      <c r="A21" s="91"/>
      <c r="B21" s="38" t="s">
        <v>34</v>
      </c>
      <c r="C21" s="21"/>
      <c r="D21" s="22"/>
      <c r="E21" s="22">
        <v>0.00833</v>
      </c>
      <c r="F21" s="22"/>
      <c r="G21" s="22"/>
      <c r="H21" s="22"/>
      <c r="I21" s="95"/>
      <c r="J21" s="22"/>
      <c r="K21" s="22"/>
      <c r="L21" s="22">
        <v>0.0184</v>
      </c>
      <c r="M21" s="22"/>
      <c r="N21" s="22"/>
      <c r="O21" s="22"/>
      <c r="P21" s="22"/>
      <c r="Q21" s="22"/>
      <c r="R21" s="22"/>
      <c r="S21" s="22"/>
      <c r="T21" s="22"/>
      <c r="U21" s="22"/>
      <c r="V21" s="95"/>
      <c r="W21" s="103"/>
      <c r="X21" s="103"/>
      <c r="Y21" s="68"/>
    </row>
    <row r="22" spans="1:25">
      <c r="A22" s="91"/>
      <c r="B22" s="24" t="s">
        <v>35</v>
      </c>
      <c r="C22" s="21"/>
      <c r="D22" s="22"/>
      <c r="E22" s="22"/>
      <c r="F22" s="22"/>
      <c r="G22" s="22"/>
      <c r="H22" s="22"/>
      <c r="I22" s="95"/>
      <c r="J22" s="22"/>
      <c r="K22" s="22">
        <v>0.0504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5"/>
      <c r="W22" s="103"/>
      <c r="X22" s="103"/>
      <c r="Y22" s="68"/>
    </row>
    <row r="23" ht="13.95" spans="1:25">
      <c r="A23" s="92"/>
      <c r="B23" s="41"/>
      <c r="C23" s="27"/>
      <c r="D23" s="28"/>
      <c r="E23" s="28"/>
      <c r="F23" s="28"/>
      <c r="G23" s="28"/>
      <c r="H23" s="28"/>
      <c r="I23" s="9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96"/>
      <c r="W23" s="104"/>
      <c r="X23" s="104"/>
      <c r="Y23" s="68"/>
    </row>
    <row r="24" spans="1:25">
      <c r="A24" s="90" t="s">
        <v>36</v>
      </c>
      <c r="B24" s="15" t="s">
        <v>60</v>
      </c>
      <c r="C24" s="16">
        <v>0.0123</v>
      </c>
      <c r="D24" s="17">
        <v>0.0024</v>
      </c>
      <c r="E24" s="17">
        <v>0.01044</v>
      </c>
      <c r="F24" s="17"/>
      <c r="G24" s="17"/>
      <c r="H24" s="17"/>
      <c r="I24" s="94"/>
      <c r="J24" s="17"/>
      <c r="K24" s="17"/>
      <c r="L24" s="17"/>
      <c r="M24" s="17"/>
      <c r="N24" s="17"/>
      <c r="O24" s="17"/>
      <c r="P24" s="17"/>
      <c r="Q24" s="17">
        <v>0.0024</v>
      </c>
      <c r="R24" s="17"/>
      <c r="S24" s="17">
        <v>0.0414</v>
      </c>
      <c r="T24" s="17"/>
      <c r="U24" s="17"/>
      <c r="V24" s="94">
        <v>3</v>
      </c>
      <c r="W24" s="102"/>
      <c r="X24" s="102">
        <v>3</v>
      </c>
      <c r="Y24" s="68"/>
    </row>
    <row r="25" spans="1:25">
      <c r="A25" s="91"/>
      <c r="B25" s="20" t="s">
        <v>61</v>
      </c>
      <c r="C25" s="21">
        <v>0.1614</v>
      </c>
      <c r="D25" s="22"/>
      <c r="E25" s="22">
        <v>0.00823</v>
      </c>
      <c r="F25" s="22"/>
      <c r="G25" s="22"/>
      <c r="H25" s="22">
        <v>0.0034</v>
      </c>
      <c r="I25" s="9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5"/>
      <c r="W25" s="103"/>
      <c r="X25" s="103"/>
      <c r="Y25" s="68"/>
    </row>
    <row r="26" spans="1:25">
      <c r="A26" s="91"/>
      <c r="B26" s="20"/>
      <c r="C26" s="21"/>
      <c r="D26" s="22"/>
      <c r="E26" s="22"/>
      <c r="F26" s="22"/>
      <c r="G26" s="22"/>
      <c r="H26" s="22"/>
      <c r="I26" s="9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5"/>
      <c r="W26" s="103"/>
      <c r="X26" s="103"/>
      <c r="Y26" s="68"/>
    </row>
    <row r="27" spans="1:25">
      <c r="A27" s="91"/>
      <c r="B27" s="31"/>
      <c r="C27" s="32"/>
      <c r="D27" s="33"/>
      <c r="E27" s="33"/>
      <c r="F27" s="33"/>
      <c r="G27" s="33"/>
      <c r="H27" s="33"/>
      <c r="I27" s="9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97"/>
      <c r="W27" s="105"/>
      <c r="X27" s="105"/>
      <c r="Y27" s="68"/>
    </row>
    <row r="28" ht="13.95" spans="1:25">
      <c r="A28" s="92"/>
      <c r="B28" s="26"/>
      <c r="C28" s="27"/>
      <c r="D28" s="28"/>
      <c r="E28" s="28"/>
      <c r="F28" s="28"/>
      <c r="G28" s="28"/>
      <c r="H28" s="28"/>
      <c r="I28" s="9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96"/>
      <c r="W28" s="104">
        <v>1</v>
      </c>
      <c r="X28" s="104"/>
      <c r="Y28" s="68"/>
    </row>
    <row r="29" ht="16.35" spans="1:25">
      <c r="A29" s="42" t="s">
        <v>38</v>
      </c>
      <c r="B29" s="43"/>
      <c r="C29" s="16">
        <f t="shared" ref="C29:U29" si="0">SUM(C9:C28)</f>
        <v>0.3665</v>
      </c>
      <c r="D29" s="17">
        <f t="shared" si="0"/>
        <v>0.0198</v>
      </c>
      <c r="E29" s="17">
        <f t="shared" si="0"/>
        <v>0.0407</v>
      </c>
      <c r="F29" s="17">
        <f t="shared" si="0"/>
        <v>0.015</v>
      </c>
      <c r="G29" s="17">
        <f t="shared" si="0"/>
        <v>0.011</v>
      </c>
      <c r="H29" s="17">
        <f t="shared" si="0"/>
        <v>0.0034</v>
      </c>
      <c r="I29" s="94">
        <f t="shared" si="0"/>
        <v>0.00055</v>
      </c>
      <c r="J29" s="17">
        <f t="shared" si="0"/>
        <v>0.0438</v>
      </c>
      <c r="K29" s="17">
        <f t="shared" si="0"/>
        <v>0.0504</v>
      </c>
      <c r="L29" s="17">
        <f t="shared" si="0"/>
        <v>0.0184</v>
      </c>
      <c r="M29" s="17">
        <f t="shared" si="0"/>
        <v>0.079</v>
      </c>
      <c r="N29" s="17">
        <f t="shared" si="0"/>
        <v>0.2787</v>
      </c>
      <c r="O29" s="17">
        <f t="shared" si="0"/>
        <v>0.0274</v>
      </c>
      <c r="P29" s="17">
        <f t="shared" si="0"/>
        <v>0.031</v>
      </c>
      <c r="Q29" s="17">
        <f t="shared" si="0"/>
        <v>0.0091</v>
      </c>
      <c r="R29" s="17">
        <f t="shared" si="0"/>
        <v>0.0783</v>
      </c>
      <c r="S29" s="17">
        <f t="shared" si="0"/>
        <v>0.0548</v>
      </c>
      <c r="T29" s="17">
        <f t="shared" si="0"/>
        <v>0.124</v>
      </c>
      <c r="U29" s="17">
        <f t="shared" si="0"/>
        <v>0.0044</v>
      </c>
      <c r="V29" s="17">
        <v>6</v>
      </c>
      <c r="W29" s="17">
        <v>1</v>
      </c>
      <c r="X29" s="17">
        <v>3</v>
      </c>
      <c r="Y29" s="71"/>
    </row>
    <row r="30" ht="15.6" hidden="1" spans="1:25">
      <c r="A30" s="44" t="s">
        <v>39</v>
      </c>
      <c r="B30" s="45"/>
      <c r="C30" s="93">
        <f t="shared" ref="C30:H30" si="1">30*C29</f>
        <v>10.995</v>
      </c>
      <c r="D30" s="93">
        <f t="shared" si="1"/>
        <v>0.594</v>
      </c>
      <c r="E30" s="93">
        <f t="shared" si="1"/>
        <v>1.221</v>
      </c>
      <c r="F30" s="93">
        <f t="shared" si="1"/>
        <v>0.45</v>
      </c>
      <c r="G30" s="93">
        <f t="shared" si="1"/>
        <v>0.33</v>
      </c>
      <c r="H30" s="93">
        <f t="shared" si="1"/>
        <v>0.102</v>
      </c>
      <c r="I30" s="93">
        <f t="shared" ref="I30:Z30" si="2">30*I29</f>
        <v>0.0165</v>
      </c>
      <c r="J30" s="93">
        <f t="shared" si="2"/>
        <v>1.314</v>
      </c>
      <c r="K30" s="93">
        <f t="shared" si="2"/>
        <v>1.512</v>
      </c>
      <c r="L30" s="93">
        <f t="shared" si="2"/>
        <v>0.552</v>
      </c>
      <c r="M30" s="93">
        <f t="shared" si="2"/>
        <v>2.37</v>
      </c>
      <c r="N30" s="93">
        <f t="shared" si="2"/>
        <v>8.361</v>
      </c>
      <c r="O30" s="93">
        <f t="shared" si="2"/>
        <v>0.822</v>
      </c>
      <c r="P30" s="93">
        <f t="shared" si="2"/>
        <v>0.93</v>
      </c>
      <c r="Q30" s="93">
        <f t="shared" si="2"/>
        <v>0.273</v>
      </c>
      <c r="R30" s="93">
        <f t="shared" si="2"/>
        <v>2.349</v>
      </c>
      <c r="S30" s="93">
        <f t="shared" si="2"/>
        <v>1.644</v>
      </c>
      <c r="T30" s="93">
        <f t="shared" si="2"/>
        <v>3.72</v>
      </c>
      <c r="U30" s="93">
        <f t="shared" si="2"/>
        <v>0.132</v>
      </c>
      <c r="V30" s="93">
        <v>6</v>
      </c>
      <c r="W30" s="93">
        <f>30*W29</f>
        <v>30</v>
      </c>
      <c r="X30" s="93">
        <v>3</v>
      </c>
      <c r="Y30" s="106"/>
    </row>
    <row r="31" ht="15.6" spans="1:25">
      <c r="A31" s="44" t="s">
        <v>39</v>
      </c>
      <c r="B31" s="45"/>
      <c r="C31" s="47">
        <f t="shared" ref="C31:U31" si="3">ROUND(C30,2)</f>
        <v>11</v>
      </c>
      <c r="D31" s="48">
        <f t="shared" si="3"/>
        <v>0.59</v>
      </c>
      <c r="E31" s="48">
        <f t="shared" si="3"/>
        <v>1.22</v>
      </c>
      <c r="F31" s="48">
        <f t="shared" si="3"/>
        <v>0.45</v>
      </c>
      <c r="G31" s="48">
        <f t="shared" si="3"/>
        <v>0.33</v>
      </c>
      <c r="H31" s="48">
        <f t="shared" si="3"/>
        <v>0.1</v>
      </c>
      <c r="I31" s="48">
        <f t="shared" si="3"/>
        <v>0.02</v>
      </c>
      <c r="J31" s="48">
        <f t="shared" si="3"/>
        <v>1.31</v>
      </c>
      <c r="K31" s="48">
        <f t="shared" si="3"/>
        <v>1.51</v>
      </c>
      <c r="L31" s="48">
        <f t="shared" si="3"/>
        <v>0.55</v>
      </c>
      <c r="M31" s="48">
        <f t="shared" si="3"/>
        <v>2.37</v>
      </c>
      <c r="N31" s="56">
        <f t="shared" si="3"/>
        <v>8.36</v>
      </c>
      <c r="O31" s="56">
        <f t="shared" si="3"/>
        <v>0.82</v>
      </c>
      <c r="P31" s="56">
        <f t="shared" si="3"/>
        <v>0.93</v>
      </c>
      <c r="Q31" s="56">
        <f t="shared" si="3"/>
        <v>0.27</v>
      </c>
      <c r="R31" s="56">
        <f t="shared" si="3"/>
        <v>2.35</v>
      </c>
      <c r="S31" s="56">
        <f t="shared" si="3"/>
        <v>1.64</v>
      </c>
      <c r="T31" s="56">
        <f t="shared" si="3"/>
        <v>3.72</v>
      </c>
      <c r="U31" s="56">
        <f t="shared" si="3"/>
        <v>0.13</v>
      </c>
      <c r="V31" s="56">
        <v>6</v>
      </c>
      <c r="W31" s="56">
        <v>1</v>
      </c>
      <c r="X31" s="56">
        <v>3</v>
      </c>
      <c r="Y31" s="73"/>
    </row>
    <row r="32" ht="15.6" spans="1:25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88</v>
      </c>
      <c r="G32" s="48">
        <v>60</v>
      </c>
      <c r="H32" s="48">
        <v>770</v>
      </c>
      <c r="I32" s="49">
        <v>1600</v>
      </c>
      <c r="J32" s="49">
        <v>62.37</v>
      </c>
      <c r="K32" s="49">
        <v>39.5</v>
      </c>
      <c r="L32" s="48">
        <v>250</v>
      </c>
      <c r="M32" s="48">
        <v>125</v>
      </c>
      <c r="N32" s="48">
        <v>30</v>
      </c>
      <c r="O32" s="48">
        <v>52</v>
      </c>
      <c r="P32" s="56">
        <v>80</v>
      </c>
      <c r="Q32" s="56">
        <v>220</v>
      </c>
      <c r="R32" s="48">
        <v>253</v>
      </c>
      <c r="S32" s="56">
        <v>85</v>
      </c>
      <c r="T32" s="56">
        <v>110</v>
      </c>
      <c r="U32" s="56">
        <v>400</v>
      </c>
      <c r="V32" s="56">
        <v>6</v>
      </c>
      <c r="W32" s="74">
        <v>18</v>
      </c>
      <c r="X32" s="74">
        <v>2.7</v>
      </c>
      <c r="Y32" s="20"/>
    </row>
    <row r="33" ht="16.35" spans="1:25">
      <c r="A33" s="50" t="s">
        <v>41</v>
      </c>
      <c r="B33" s="51"/>
      <c r="C33" s="52">
        <f t="shared" ref="C33:R33" si="4">C31*C32</f>
        <v>880</v>
      </c>
      <c r="D33" s="52">
        <f t="shared" si="4"/>
        <v>472</v>
      </c>
      <c r="E33" s="52">
        <f t="shared" si="4"/>
        <v>103.7</v>
      </c>
      <c r="F33" s="52">
        <f t="shared" si="4"/>
        <v>39.6</v>
      </c>
      <c r="G33" s="52">
        <f t="shared" si="4"/>
        <v>19.8</v>
      </c>
      <c r="H33" s="52">
        <f t="shared" si="4"/>
        <v>77</v>
      </c>
      <c r="I33" s="52">
        <f t="shared" si="4"/>
        <v>32</v>
      </c>
      <c r="J33" s="52">
        <f t="shared" si="4"/>
        <v>81.7047</v>
      </c>
      <c r="K33" s="52">
        <f t="shared" si="4"/>
        <v>59.645</v>
      </c>
      <c r="L33" s="52">
        <f t="shared" si="4"/>
        <v>137.5</v>
      </c>
      <c r="M33" s="52">
        <f t="shared" si="4"/>
        <v>296.25</v>
      </c>
      <c r="N33" s="52">
        <f t="shared" si="4"/>
        <v>250.8</v>
      </c>
      <c r="O33" s="52">
        <f t="shared" si="4"/>
        <v>42.64</v>
      </c>
      <c r="P33" s="52">
        <f t="shared" si="4"/>
        <v>74.4</v>
      </c>
      <c r="Q33" s="52">
        <f t="shared" si="4"/>
        <v>59.4</v>
      </c>
      <c r="R33" s="52">
        <f t="shared" si="4"/>
        <v>594.55</v>
      </c>
      <c r="S33" s="52">
        <f t="shared" ref="S33:Y33" si="5">S31*S32</f>
        <v>139.4</v>
      </c>
      <c r="T33" s="52">
        <f t="shared" si="5"/>
        <v>409.2</v>
      </c>
      <c r="U33" s="52">
        <f t="shared" si="5"/>
        <v>52</v>
      </c>
      <c r="V33" s="52">
        <f t="shared" si="5"/>
        <v>36</v>
      </c>
      <c r="W33" s="52">
        <f t="shared" si="5"/>
        <v>18</v>
      </c>
      <c r="X33" s="52">
        <f t="shared" si="5"/>
        <v>8.1</v>
      </c>
      <c r="Y33" s="75">
        <f>SUM(C33:X33)</f>
        <v>3883.6897</v>
      </c>
    </row>
    <row r="34" ht="15.6" spans="1:25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7">
        <f>Y33/Y2</f>
        <v>129.456323333333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9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6"/>
  <sheetViews>
    <sheetView workbookViewId="0">
      <pane ySplit="7" topLeftCell="A8" activePane="bottomLeft" state="frozen"/>
      <selection/>
      <selection pane="bottomLeft" activeCell="C8" sqref="C8:X8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6.11111111111111" customWidth="1"/>
    <col min="4" max="5" width="6.55555555555556" customWidth="1"/>
    <col min="6" max="6" width="7" customWidth="1"/>
    <col min="7" max="8" width="6" customWidth="1"/>
    <col min="9" max="9" width="5.55555555555556" customWidth="1"/>
    <col min="10" max="10" width="5.33333333333333" customWidth="1"/>
    <col min="11" max="11" width="6.44444444444444" customWidth="1"/>
    <col min="12" max="12" width="7" customWidth="1"/>
    <col min="13" max="13" width="6" customWidth="1"/>
    <col min="14" max="14" width="5" customWidth="1"/>
    <col min="15" max="15" width="6.33333333333333" customWidth="1"/>
    <col min="16" max="16" width="5.44444444444444" customWidth="1"/>
    <col min="17" max="18" width="6.44444444444444" customWidth="1"/>
    <col min="19" max="19" width="5.55555555555556" customWidth="1"/>
    <col min="20" max="20" width="6.44444444444444" customWidth="1"/>
    <col min="21" max="21" width="6.22222222222222" customWidth="1"/>
    <col min="22" max="22" width="6.44444444444444" customWidth="1"/>
    <col min="23" max="23" width="7.33333333333333" customWidth="1"/>
    <col min="24" max="24" width="5.44444444444444" customWidth="1"/>
    <col min="25" max="25" width="9.22222222222222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166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64</v>
      </c>
      <c r="H2" s="4" t="s">
        <v>5</v>
      </c>
      <c r="I2" s="4" t="s">
        <v>8</v>
      </c>
      <c r="J2" s="4" t="s">
        <v>9</v>
      </c>
      <c r="K2" s="4" t="s">
        <v>51</v>
      </c>
      <c r="L2" s="4" t="s">
        <v>15</v>
      </c>
      <c r="M2" s="4" t="s">
        <v>90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20</v>
      </c>
      <c r="S2" s="4" t="s">
        <v>47</v>
      </c>
      <c r="T2" s="4" t="s">
        <v>18</v>
      </c>
      <c r="U2" s="4" t="s">
        <v>10</v>
      </c>
      <c r="V2" s="4" t="s">
        <v>119</v>
      </c>
      <c r="W2" s="4" t="s">
        <v>120</v>
      </c>
      <c r="X2" s="4" t="s">
        <v>67</v>
      </c>
      <c r="Y2" s="59">
        <v>20</v>
      </c>
    </row>
    <row r="3" spans="1: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1"/>
    </row>
    <row r="4" spans="1: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1"/>
    </row>
    <row r="5" ht="12" customHeight="1" spans="1: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1"/>
    </row>
    <row r="6" spans="1: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1"/>
    </row>
    <row r="7" ht="28" customHeight="1" spans="1: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3"/>
    </row>
    <row r="8" ht="16" customHeight="1" spans="1:25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64" t="s">
        <v>24</v>
      </c>
    </row>
    <row r="9" spans="1:25">
      <c r="A9" s="14" t="s">
        <v>25</v>
      </c>
      <c r="B9" s="15" t="s">
        <v>129</v>
      </c>
      <c r="C9" s="16">
        <v>0.298</v>
      </c>
      <c r="D9" s="17"/>
      <c r="E9" s="17">
        <v>0.012444</v>
      </c>
      <c r="F9" s="18"/>
      <c r="G9" s="17">
        <v>0.05384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6" t="s">
        <v>27</v>
      </c>
    </row>
    <row r="10" spans="1:25">
      <c r="A10" s="19"/>
      <c r="B10" s="20" t="s">
        <v>122</v>
      </c>
      <c r="C10" s="21"/>
      <c r="D10" s="22"/>
      <c r="E10" s="22">
        <v>0.0154</v>
      </c>
      <c r="F10" s="23">
        <v>0.0012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8"/>
    </row>
    <row r="11" spans="1:25">
      <c r="A11" s="19"/>
      <c r="B11" s="24" t="s">
        <v>56</v>
      </c>
      <c r="C11" s="21"/>
      <c r="D11" s="22">
        <v>0.0217</v>
      </c>
      <c r="E11" s="22"/>
      <c r="F11" s="23"/>
      <c r="G11" s="22"/>
      <c r="H11" s="22"/>
      <c r="I11" s="22">
        <v>0.05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8"/>
    </row>
    <row r="12" spans="1:25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8"/>
    </row>
    <row r="13" ht="13.95" spans="1:25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8"/>
    </row>
    <row r="14" spans="1:25">
      <c r="A14" s="14" t="s">
        <v>30</v>
      </c>
      <c r="B14" s="15" t="s">
        <v>51</v>
      </c>
      <c r="C14" s="16"/>
      <c r="D14" s="17"/>
      <c r="E14" s="17"/>
      <c r="F14" s="18"/>
      <c r="G14" s="17"/>
      <c r="H14" s="17"/>
      <c r="I14" s="17"/>
      <c r="J14" s="17"/>
      <c r="K14" s="17">
        <v>0.1244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8"/>
    </row>
    <row r="15" spans="1:25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8"/>
    </row>
    <row r="16" spans="1:25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8"/>
    </row>
    <row r="17" ht="13.95" spans="1:25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68"/>
    </row>
    <row r="18" ht="18" customHeight="1" spans="1:25">
      <c r="A18" s="35" t="s">
        <v>31</v>
      </c>
      <c r="B18" s="36" t="s">
        <v>96</v>
      </c>
      <c r="C18" s="16"/>
      <c r="D18" s="17"/>
      <c r="E18" s="17"/>
      <c r="F18" s="18"/>
      <c r="G18" s="17"/>
      <c r="H18" s="17"/>
      <c r="I18" s="17"/>
      <c r="J18" s="17"/>
      <c r="K18" s="17"/>
      <c r="L18" s="17"/>
      <c r="M18" s="17">
        <v>0.0904</v>
      </c>
      <c r="N18" s="17">
        <v>0.07844</v>
      </c>
      <c r="O18" s="17">
        <v>0.0124</v>
      </c>
      <c r="P18" s="17">
        <v>0.0108</v>
      </c>
      <c r="Q18" s="17">
        <v>0.00292</v>
      </c>
      <c r="R18" s="17"/>
      <c r="S18" s="17">
        <v>0.005</v>
      </c>
      <c r="T18" s="17">
        <v>0.0063</v>
      </c>
      <c r="U18" s="17"/>
      <c r="V18" s="17"/>
      <c r="W18" s="17"/>
      <c r="X18" s="17"/>
      <c r="Y18" s="68"/>
    </row>
    <row r="19" spans="1:25">
      <c r="A19" s="37"/>
      <c r="B19" s="38" t="s">
        <v>102</v>
      </c>
      <c r="C19" s="21"/>
      <c r="D19" s="22"/>
      <c r="E19" s="22"/>
      <c r="F19" s="23"/>
      <c r="G19" s="22"/>
      <c r="H19" s="22"/>
      <c r="I19" s="22"/>
      <c r="J19" s="22"/>
      <c r="K19" s="22"/>
      <c r="L19" s="22">
        <v>0.0744</v>
      </c>
      <c r="M19" s="22"/>
      <c r="N19" s="22"/>
      <c r="O19" s="22">
        <v>0.0154</v>
      </c>
      <c r="P19" s="22">
        <v>0.0192</v>
      </c>
      <c r="Q19" s="22">
        <v>0.00644</v>
      </c>
      <c r="R19" s="22"/>
      <c r="S19" s="22"/>
      <c r="T19" s="22"/>
      <c r="U19" s="22"/>
      <c r="V19" s="22"/>
      <c r="W19" s="22"/>
      <c r="X19" s="22"/>
      <c r="Y19" s="68"/>
    </row>
    <row r="20" ht="16" customHeight="1" spans="1:25">
      <c r="A20" s="37"/>
      <c r="B20" s="38" t="s">
        <v>116</v>
      </c>
      <c r="C20" s="21"/>
      <c r="D20" s="22"/>
      <c r="E20" s="22">
        <v>0.0084</v>
      </c>
      <c r="F20" s="23"/>
      <c r="G20" s="22"/>
      <c r="H20" s="22"/>
      <c r="I20" s="22"/>
      <c r="J20" s="22"/>
      <c r="K20" s="22">
        <v>0.015</v>
      </c>
      <c r="L20" s="22"/>
      <c r="M20" s="22"/>
      <c r="N20" s="22"/>
      <c r="O20" s="22"/>
      <c r="P20" s="22"/>
      <c r="Q20" s="22"/>
      <c r="R20" s="22"/>
      <c r="S20" s="22"/>
      <c r="T20" s="22"/>
      <c r="U20" s="22">
        <v>0.018</v>
      </c>
      <c r="V20" s="22"/>
      <c r="W20" s="22"/>
      <c r="X20" s="22"/>
      <c r="Y20" s="68"/>
    </row>
    <row r="21" spans="1:25">
      <c r="A21" s="37"/>
      <c r="B21" s="24" t="s">
        <v>35</v>
      </c>
      <c r="C21" s="21"/>
      <c r="D21" s="22"/>
      <c r="E21" s="22"/>
      <c r="F21" s="23"/>
      <c r="G21" s="22"/>
      <c r="H21" s="22"/>
      <c r="I21" s="22"/>
      <c r="J21" s="22">
        <v>0.0554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8"/>
    </row>
    <row r="22" ht="13.95" spans="1:25">
      <c r="A22" s="40"/>
      <c r="B22" s="41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8"/>
    </row>
    <row r="23" spans="1:25">
      <c r="A23" s="35" t="s">
        <v>36</v>
      </c>
      <c r="B23" s="15" t="s">
        <v>125</v>
      </c>
      <c r="C23" s="16">
        <v>0.052</v>
      </c>
      <c r="D23" s="17"/>
      <c r="E23" s="17">
        <v>0.00544</v>
      </c>
      <c r="F23" s="18"/>
      <c r="G23" s="17"/>
      <c r="H23" s="17">
        <v>0.0304</v>
      </c>
      <c r="I23" s="17"/>
      <c r="J23" s="17"/>
      <c r="K23" s="17"/>
      <c r="L23" s="17"/>
      <c r="M23" s="17"/>
      <c r="N23" s="17"/>
      <c r="O23" s="17"/>
      <c r="P23" s="17"/>
      <c r="Q23" s="17">
        <v>0.00644</v>
      </c>
      <c r="R23" s="17">
        <v>0.0064</v>
      </c>
      <c r="S23" s="17"/>
      <c r="T23" s="17"/>
      <c r="U23" s="17"/>
      <c r="V23" s="17"/>
      <c r="W23" s="17"/>
      <c r="X23" s="17">
        <v>2</v>
      </c>
      <c r="Y23" s="68"/>
    </row>
    <row r="24" spans="1:25">
      <c r="A24" s="37"/>
      <c r="B24" s="20" t="s">
        <v>126</v>
      </c>
      <c r="C24" s="21"/>
      <c r="D24" s="22"/>
      <c r="E24" s="22">
        <v>0.0074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0.0044</v>
      </c>
      <c r="W24" s="22">
        <v>0.01744</v>
      </c>
      <c r="X24" s="22"/>
      <c r="Y24" s="68"/>
    </row>
    <row r="25" spans="1:25">
      <c r="A25" s="37"/>
      <c r="B25" s="20" t="s">
        <v>55</v>
      </c>
      <c r="C25" s="21"/>
      <c r="D25" s="22"/>
      <c r="E25" s="22">
        <v>0.00844</v>
      </c>
      <c r="F25" s="23">
        <v>0.0006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68"/>
    </row>
    <row r="26" spans="1:25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68"/>
    </row>
    <row r="27" ht="13.95" spans="1:25">
      <c r="A27" s="40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71"/>
    </row>
    <row r="28" ht="15.6" spans="1:25">
      <c r="A28" s="42" t="s">
        <v>38</v>
      </c>
      <c r="B28" s="43"/>
      <c r="C28" s="16">
        <f t="shared" ref="C28:W28" si="0">SUM(C9:C27)</f>
        <v>0.35</v>
      </c>
      <c r="D28" s="17">
        <f t="shared" si="0"/>
        <v>0.0217</v>
      </c>
      <c r="E28" s="17">
        <f t="shared" si="0"/>
        <v>0.057524</v>
      </c>
      <c r="F28" s="17">
        <f t="shared" si="0"/>
        <v>0.0018</v>
      </c>
      <c r="G28" s="17">
        <f t="shared" si="0"/>
        <v>0.05384</v>
      </c>
      <c r="H28" s="17">
        <f t="shared" si="0"/>
        <v>0.0304</v>
      </c>
      <c r="I28" s="17">
        <f t="shared" si="0"/>
        <v>0.05</v>
      </c>
      <c r="J28" s="17">
        <f t="shared" si="0"/>
        <v>0.0554</v>
      </c>
      <c r="K28" s="17">
        <f t="shared" si="0"/>
        <v>0.1394</v>
      </c>
      <c r="L28" s="17">
        <f t="shared" si="0"/>
        <v>0.0744</v>
      </c>
      <c r="M28" s="17">
        <f t="shared" si="0"/>
        <v>0.0904</v>
      </c>
      <c r="N28" s="17">
        <f t="shared" si="0"/>
        <v>0.07844</v>
      </c>
      <c r="O28" s="17">
        <f t="shared" si="0"/>
        <v>0.0278</v>
      </c>
      <c r="P28" s="17">
        <f t="shared" si="0"/>
        <v>0.03</v>
      </c>
      <c r="Q28" s="17">
        <f t="shared" si="0"/>
        <v>0.0158</v>
      </c>
      <c r="R28" s="17">
        <f t="shared" si="0"/>
        <v>0.0064</v>
      </c>
      <c r="S28" s="17">
        <f t="shared" si="0"/>
        <v>0.005</v>
      </c>
      <c r="T28" s="17">
        <f t="shared" si="0"/>
        <v>0.0063</v>
      </c>
      <c r="U28" s="17">
        <f t="shared" si="0"/>
        <v>0.018</v>
      </c>
      <c r="V28" s="17">
        <f t="shared" si="0"/>
        <v>0.0044</v>
      </c>
      <c r="W28" s="17">
        <f t="shared" si="0"/>
        <v>0.01744</v>
      </c>
      <c r="X28" s="17">
        <v>2</v>
      </c>
      <c r="Y28" s="72"/>
    </row>
    <row r="29" ht="15.6" hidden="1" spans="1:25">
      <c r="A29" s="44" t="s">
        <v>39</v>
      </c>
      <c r="B29" s="45"/>
      <c r="C29" s="46">
        <f>20*C28</f>
        <v>7</v>
      </c>
      <c r="D29" s="46">
        <f t="shared" ref="D29:W29" si="1">20*D28</f>
        <v>0.434</v>
      </c>
      <c r="E29" s="46">
        <f t="shared" si="1"/>
        <v>1.15048</v>
      </c>
      <c r="F29" s="46">
        <f t="shared" si="1"/>
        <v>0.036</v>
      </c>
      <c r="G29" s="46">
        <f t="shared" si="1"/>
        <v>1.0768</v>
      </c>
      <c r="H29" s="46">
        <f t="shared" si="1"/>
        <v>0.608</v>
      </c>
      <c r="I29" s="46">
        <f t="shared" si="1"/>
        <v>1</v>
      </c>
      <c r="J29" s="46">
        <f t="shared" si="1"/>
        <v>1.108</v>
      </c>
      <c r="K29" s="46">
        <f t="shared" si="1"/>
        <v>2.788</v>
      </c>
      <c r="L29" s="46">
        <f t="shared" si="1"/>
        <v>1.488</v>
      </c>
      <c r="M29" s="46">
        <f t="shared" si="1"/>
        <v>1.808</v>
      </c>
      <c r="N29" s="46">
        <f t="shared" si="1"/>
        <v>1.5688</v>
      </c>
      <c r="O29" s="46">
        <f t="shared" si="1"/>
        <v>0.556</v>
      </c>
      <c r="P29" s="46">
        <f t="shared" si="1"/>
        <v>0.6</v>
      </c>
      <c r="Q29" s="46">
        <f t="shared" si="1"/>
        <v>0.316</v>
      </c>
      <c r="R29" s="46">
        <f t="shared" si="1"/>
        <v>0.128</v>
      </c>
      <c r="S29" s="46">
        <f t="shared" si="1"/>
        <v>0.1</v>
      </c>
      <c r="T29" s="46">
        <f t="shared" si="1"/>
        <v>0.126</v>
      </c>
      <c r="U29" s="46">
        <f t="shared" si="1"/>
        <v>0.36</v>
      </c>
      <c r="V29" s="46">
        <f t="shared" si="1"/>
        <v>0.088</v>
      </c>
      <c r="W29" s="46">
        <f t="shared" si="1"/>
        <v>0.3488</v>
      </c>
      <c r="X29" s="46">
        <v>2</v>
      </c>
      <c r="Y29" s="73"/>
    </row>
    <row r="30" ht="15.6" spans="1:25">
      <c r="A30" s="44" t="s">
        <v>39</v>
      </c>
      <c r="B30" s="45"/>
      <c r="C30" s="47">
        <f t="shared" ref="C30:W30" si="2">ROUND(C29,2)</f>
        <v>7</v>
      </c>
      <c r="D30" s="48">
        <f t="shared" si="2"/>
        <v>0.43</v>
      </c>
      <c r="E30" s="48">
        <f t="shared" si="2"/>
        <v>1.15</v>
      </c>
      <c r="F30" s="48">
        <f t="shared" si="2"/>
        <v>0.04</v>
      </c>
      <c r="G30" s="48">
        <f t="shared" si="2"/>
        <v>1.08</v>
      </c>
      <c r="H30" s="48">
        <f t="shared" si="2"/>
        <v>0.61</v>
      </c>
      <c r="I30" s="48">
        <f t="shared" si="2"/>
        <v>1</v>
      </c>
      <c r="J30" s="48">
        <f t="shared" si="2"/>
        <v>1.11</v>
      </c>
      <c r="K30" s="48">
        <f t="shared" si="2"/>
        <v>2.79</v>
      </c>
      <c r="L30" s="48">
        <f t="shared" si="2"/>
        <v>1.49</v>
      </c>
      <c r="M30" s="48">
        <f t="shared" si="2"/>
        <v>1.81</v>
      </c>
      <c r="N30" s="48">
        <f t="shared" si="2"/>
        <v>1.57</v>
      </c>
      <c r="O30" s="48">
        <f t="shared" si="2"/>
        <v>0.56</v>
      </c>
      <c r="P30" s="48">
        <f t="shared" si="2"/>
        <v>0.6</v>
      </c>
      <c r="Q30" s="48">
        <f t="shared" si="2"/>
        <v>0.32</v>
      </c>
      <c r="R30" s="48">
        <f t="shared" si="2"/>
        <v>0.13</v>
      </c>
      <c r="S30" s="48">
        <f t="shared" si="2"/>
        <v>0.1</v>
      </c>
      <c r="T30" s="48">
        <f t="shared" si="2"/>
        <v>0.13</v>
      </c>
      <c r="U30" s="48">
        <f t="shared" si="2"/>
        <v>0.36</v>
      </c>
      <c r="V30" s="48">
        <f t="shared" si="2"/>
        <v>0.09</v>
      </c>
      <c r="W30" s="48">
        <f t="shared" si="2"/>
        <v>0.35</v>
      </c>
      <c r="X30" s="56">
        <v>2</v>
      </c>
      <c r="Y30" s="73"/>
    </row>
    <row r="31" ht="15.6" spans="1:25">
      <c r="A31" s="44" t="s">
        <v>40</v>
      </c>
      <c r="B31" s="45"/>
      <c r="C31" s="47">
        <v>80</v>
      </c>
      <c r="D31" s="49">
        <v>800</v>
      </c>
      <c r="E31" s="49">
        <v>85</v>
      </c>
      <c r="F31" s="49">
        <v>1600</v>
      </c>
      <c r="G31" s="48">
        <v>140</v>
      </c>
      <c r="H31" s="48">
        <v>150</v>
      </c>
      <c r="I31" s="49">
        <v>62.37</v>
      </c>
      <c r="J31" s="49">
        <v>39.5</v>
      </c>
      <c r="K31" s="48">
        <v>110</v>
      </c>
      <c r="L31" s="48">
        <v>253</v>
      </c>
      <c r="M31" s="48">
        <v>290</v>
      </c>
      <c r="N31" s="48">
        <v>30</v>
      </c>
      <c r="O31" s="48">
        <v>52</v>
      </c>
      <c r="P31" s="56">
        <v>80</v>
      </c>
      <c r="Q31" s="48">
        <v>220</v>
      </c>
      <c r="R31" s="48">
        <v>85</v>
      </c>
      <c r="S31" s="48">
        <v>60</v>
      </c>
      <c r="T31" s="48">
        <v>400</v>
      </c>
      <c r="U31" s="48">
        <v>250</v>
      </c>
      <c r="V31" s="48">
        <v>100</v>
      </c>
      <c r="W31" s="48">
        <v>400</v>
      </c>
      <c r="X31" s="56">
        <v>6</v>
      </c>
      <c r="Y31" s="20"/>
    </row>
    <row r="32" ht="16.35" spans="1:25">
      <c r="A32" s="50" t="s">
        <v>41</v>
      </c>
      <c r="B32" s="51"/>
      <c r="C32" s="52">
        <f t="shared" ref="C32:X32" si="3">C31*C30</f>
        <v>560</v>
      </c>
      <c r="D32" s="52">
        <f t="shared" si="3"/>
        <v>344</v>
      </c>
      <c r="E32" s="52">
        <f t="shared" si="3"/>
        <v>97.75</v>
      </c>
      <c r="F32" s="52">
        <f t="shared" si="3"/>
        <v>64</v>
      </c>
      <c r="G32" s="52">
        <f t="shared" si="3"/>
        <v>151.2</v>
      </c>
      <c r="H32" s="52">
        <f t="shared" si="3"/>
        <v>91.5</v>
      </c>
      <c r="I32" s="52">
        <f t="shared" si="3"/>
        <v>62.37</v>
      </c>
      <c r="J32" s="52">
        <f t="shared" si="3"/>
        <v>43.845</v>
      </c>
      <c r="K32" s="52">
        <f t="shared" si="3"/>
        <v>306.9</v>
      </c>
      <c r="L32" s="52">
        <f t="shared" si="3"/>
        <v>376.97</v>
      </c>
      <c r="M32" s="52">
        <f t="shared" si="3"/>
        <v>524.9</v>
      </c>
      <c r="N32" s="52">
        <f t="shared" si="3"/>
        <v>47.1</v>
      </c>
      <c r="O32" s="52">
        <f t="shared" si="3"/>
        <v>29.12</v>
      </c>
      <c r="P32" s="52">
        <f t="shared" si="3"/>
        <v>48</v>
      </c>
      <c r="Q32" s="52">
        <f t="shared" si="3"/>
        <v>70.4</v>
      </c>
      <c r="R32" s="52">
        <f t="shared" si="3"/>
        <v>11.05</v>
      </c>
      <c r="S32" s="52">
        <f t="shared" si="3"/>
        <v>6</v>
      </c>
      <c r="T32" s="52">
        <f t="shared" si="3"/>
        <v>52</v>
      </c>
      <c r="U32" s="52">
        <f t="shared" si="3"/>
        <v>90</v>
      </c>
      <c r="V32" s="52">
        <f t="shared" si="3"/>
        <v>9</v>
      </c>
      <c r="W32" s="52">
        <f t="shared" si="3"/>
        <v>140</v>
      </c>
      <c r="X32" s="52">
        <f t="shared" si="3"/>
        <v>12</v>
      </c>
      <c r="Y32" s="75">
        <f>SUM(C32:X32)</f>
        <v>3138.105</v>
      </c>
    </row>
    <row r="33" ht="15.6" spans="1:25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7">
        <f>Y32/Y2</f>
        <v>156.90525</v>
      </c>
    </row>
    <row r="34" customFormat="1" ht="27" customHeight="1" spans="2:13">
      <c r="B34" s="55" t="s">
        <v>162</v>
      </c>
      <c r="M34" s="57"/>
    </row>
    <row r="35" customFormat="1" ht="27" customHeight="1" spans="2:13">
      <c r="B35" s="55" t="s">
        <v>87</v>
      </c>
      <c r="M35" s="57"/>
    </row>
    <row r="36" customFormat="1" ht="27" customHeight="1" spans="2:2">
      <c r="B36" s="55" t="s">
        <v>88</v>
      </c>
    </row>
  </sheetData>
  <mergeCells count="37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82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W35"/>
  <sheetViews>
    <sheetView workbookViewId="0">
      <pane ySplit="7" topLeftCell="A11" activePane="bottomLeft" state="frozen"/>
      <selection/>
      <selection pane="bottomLeft" activeCell="D9" sqref="D9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5.66666666666667" customWidth="1"/>
    <col min="4" max="4" width="7.33333333333333" customWidth="1"/>
    <col min="5" max="5" width="6.33333333333333" customWidth="1"/>
    <col min="6" max="6" width="6.55555555555556" customWidth="1"/>
    <col min="7" max="7" width="6.44444444444444" customWidth="1"/>
    <col min="8" max="8" width="7.11111111111111" customWidth="1"/>
    <col min="9" max="9" width="7.22222222222222" customWidth="1"/>
    <col min="10" max="11" width="6.77777777777778" customWidth="1"/>
    <col min="12" max="12" width="6.11111111111111" customWidth="1"/>
    <col min="13" max="13" width="6" customWidth="1"/>
    <col min="14" max="14" width="6.22222222222222" customWidth="1"/>
    <col min="15" max="15" width="6.55555555555556" customWidth="1"/>
    <col min="16" max="16" width="7" customWidth="1"/>
    <col min="17" max="17" width="6.44444444444444" customWidth="1"/>
    <col min="18" max="18" width="7.22222222222222" customWidth="1"/>
    <col min="19" max="19" width="6.44444444444444" customWidth="1"/>
    <col min="20" max="20" width="5.22222222222222" customWidth="1"/>
    <col min="21" max="21" width="5.66666666666667" customWidth="1"/>
    <col min="22" max="22" width="6.33333333333333" customWidth="1"/>
    <col min="23" max="23" width="8.22222222222222" customWidth="1"/>
  </cols>
  <sheetData>
    <row r="1" s="1" customFormat="1" ht="22" customHeight="1" spans="1:1">
      <c r="A1" s="1" t="s">
        <v>0</v>
      </c>
    </row>
    <row r="2" customHeight="1" spans="1:23">
      <c r="A2" s="107"/>
      <c r="B2" s="3" t="s">
        <v>167</v>
      </c>
      <c r="C2" s="4" t="s">
        <v>2</v>
      </c>
      <c r="D2" s="4" t="s">
        <v>168</v>
      </c>
      <c r="E2" s="4" t="s">
        <v>169</v>
      </c>
      <c r="F2" s="4" t="s">
        <v>4</v>
      </c>
      <c r="G2" s="4" t="s">
        <v>65</v>
      </c>
      <c r="H2" s="4" t="s">
        <v>6</v>
      </c>
      <c r="I2" s="4" t="s">
        <v>63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92</v>
      </c>
      <c r="R2" s="4" t="s">
        <v>170</v>
      </c>
      <c r="S2" s="4" t="s">
        <v>20</v>
      </c>
      <c r="T2" s="4" t="s">
        <v>21</v>
      </c>
      <c r="U2" s="4" t="s">
        <v>22</v>
      </c>
      <c r="V2" s="4" t="s">
        <v>23</v>
      </c>
      <c r="W2" s="59">
        <v>85</v>
      </c>
    </row>
    <row r="3" spans="1:23">
      <c r="A3" s="107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1"/>
    </row>
    <row r="4" spans="1:23">
      <c r="A4" s="10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1"/>
    </row>
    <row r="5" ht="12" customHeight="1" spans="1:23">
      <c r="A5" s="107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1"/>
    </row>
    <row r="6" spans="1:23">
      <c r="A6" s="10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1"/>
    </row>
    <row r="7" ht="28" customHeight="1" spans="1:23">
      <c r="A7" s="10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3"/>
    </row>
    <row r="8" ht="16" customHeight="1" spans="1:23">
      <c r="A8" s="109"/>
      <c r="B8" s="110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85" t="s">
        <v>24</v>
      </c>
    </row>
    <row r="9" spans="1:23">
      <c r="A9" s="14" t="s">
        <v>25</v>
      </c>
      <c r="B9" s="15" t="s">
        <v>171</v>
      </c>
      <c r="C9" s="16"/>
      <c r="D9" s="17">
        <v>1</v>
      </c>
      <c r="E9" s="17">
        <v>1</v>
      </c>
      <c r="F9" s="17"/>
      <c r="G9" s="17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65"/>
      <c r="U9" s="65"/>
      <c r="V9" s="65"/>
      <c r="W9" s="66" t="s">
        <v>172</v>
      </c>
    </row>
    <row r="10" spans="1:23">
      <c r="A10" s="19"/>
      <c r="B10" s="20" t="s">
        <v>28</v>
      </c>
      <c r="C10" s="21"/>
      <c r="D10" s="22"/>
      <c r="E10" s="22"/>
      <c r="F10" s="22">
        <v>0.0102</v>
      </c>
      <c r="G10" s="22"/>
      <c r="H10" s="23">
        <v>0.0007</v>
      </c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7"/>
      <c r="U10" s="67"/>
      <c r="V10" s="67"/>
      <c r="W10" s="68"/>
    </row>
    <row r="11" spans="1:23">
      <c r="A11" s="19"/>
      <c r="B11" s="20"/>
      <c r="C11" s="21"/>
      <c r="D11" s="22"/>
      <c r="E11" s="22"/>
      <c r="F11" s="22"/>
      <c r="G11" s="22"/>
      <c r="H11" s="23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7"/>
      <c r="U11" s="67"/>
      <c r="V11" s="67"/>
      <c r="W11" s="68"/>
    </row>
    <row r="12" ht="13.95" spans="1:23">
      <c r="A12" s="25"/>
      <c r="B12" s="26"/>
      <c r="C12" s="27"/>
      <c r="D12" s="28"/>
      <c r="E12" s="28"/>
      <c r="F12" s="28"/>
      <c r="G12" s="28"/>
      <c r="H12" s="29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69"/>
      <c r="U12" s="69"/>
      <c r="V12" s="69"/>
      <c r="W12" s="68"/>
    </row>
    <row r="13" spans="1:23">
      <c r="A13" s="14" t="s">
        <v>30</v>
      </c>
      <c r="B13" s="15" t="s">
        <v>63</v>
      </c>
      <c r="C13" s="16"/>
      <c r="D13" s="17"/>
      <c r="E13" s="17"/>
      <c r="F13" s="17"/>
      <c r="G13" s="17"/>
      <c r="H13" s="18"/>
      <c r="I13" s="17">
        <v>0.1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65"/>
      <c r="U13" s="65"/>
      <c r="V13" s="65"/>
      <c r="W13" s="68"/>
    </row>
    <row r="14" spans="1:23">
      <c r="A14" s="19"/>
      <c r="B14" s="20"/>
      <c r="C14" s="21"/>
      <c r="D14" s="22"/>
      <c r="E14" s="22"/>
      <c r="F14" s="22"/>
      <c r="G14" s="22"/>
      <c r="H14" s="2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67"/>
      <c r="U14" s="67"/>
      <c r="V14" s="67"/>
      <c r="W14" s="68"/>
    </row>
    <row r="15" spans="1:23">
      <c r="A15" s="19"/>
      <c r="B15" s="20"/>
      <c r="C15" s="21"/>
      <c r="D15" s="22"/>
      <c r="E15" s="22"/>
      <c r="F15" s="22"/>
      <c r="G15" s="22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7"/>
      <c r="U15" s="67"/>
      <c r="V15" s="67"/>
      <c r="W15" s="68"/>
    </row>
    <row r="16" ht="13.95" spans="1:23">
      <c r="A16" s="30"/>
      <c r="B16" s="31"/>
      <c r="C16" s="32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70"/>
      <c r="U16" s="70"/>
      <c r="V16" s="70"/>
      <c r="W16" s="68"/>
    </row>
    <row r="17" ht="16" customHeight="1" spans="1:23">
      <c r="A17" s="35" t="s">
        <v>31</v>
      </c>
      <c r="B17" s="112" t="s">
        <v>70</v>
      </c>
      <c r="C17" s="16"/>
      <c r="D17" s="17"/>
      <c r="E17" s="17"/>
      <c r="F17" s="17"/>
      <c r="G17" s="17">
        <v>0.03</v>
      </c>
      <c r="H17" s="18"/>
      <c r="I17" s="18"/>
      <c r="J17" s="17"/>
      <c r="K17" s="17"/>
      <c r="L17" s="17">
        <v>0.07644</v>
      </c>
      <c r="M17" s="17">
        <v>0.0103</v>
      </c>
      <c r="N17" s="17">
        <v>0.01</v>
      </c>
      <c r="O17" s="17">
        <v>0.00204</v>
      </c>
      <c r="P17" s="17">
        <v>0.0743</v>
      </c>
      <c r="Q17" s="17"/>
      <c r="R17" s="17"/>
      <c r="S17" s="17"/>
      <c r="T17" s="65"/>
      <c r="U17" s="65"/>
      <c r="V17" s="65"/>
      <c r="W17" s="68"/>
    </row>
    <row r="18" spans="1:23">
      <c r="A18" s="37"/>
      <c r="B18" s="113" t="s">
        <v>173</v>
      </c>
      <c r="C18" s="21"/>
      <c r="D18" s="22"/>
      <c r="E18" s="22"/>
      <c r="F18" s="22"/>
      <c r="G18" s="22"/>
      <c r="H18" s="23"/>
      <c r="I18" s="23"/>
      <c r="J18" s="22"/>
      <c r="K18" s="22"/>
      <c r="L18" s="22"/>
      <c r="M18" s="22">
        <v>0.011</v>
      </c>
      <c r="N18" s="22">
        <v>0.0103</v>
      </c>
      <c r="O18" s="22">
        <v>0.00644</v>
      </c>
      <c r="P18" s="22"/>
      <c r="Q18" s="22">
        <v>0.0249</v>
      </c>
      <c r="R18" s="22">
        <v>0.035</v>
      </c>
      <c r="S18" s="22"/>
      <c r="T18" s="67"/>
      <c r="U18" s="67"/>
      <c r="V18" s="67"/>
      <c r="W18" s="68"/>
    </row>
    <row r="19" spans="1:23">
      <c r="A19" s="37"/>
      <c r="B19" s="113" t="s">
        <v>116</v>
      </c>
      <c r="C19" s="21"/>
      <c r="D19" s="22"/>
      <c r="E19" s="22"/>
      <c r="F19" s="22">
        <v>0.0083</v>
      </c>
      <c r="G19" s="22"/>
      <c r="H19" s="23"/>
      <c r="I19" s="23"/>
      <c r="J19" s="22"/>
      <c r="K19" s="22">
        <v>0.0193</v>
      </c>
      <c r="L19" s="22"/>
      <c r="M19" s="22"/>
      <c r="N19" s="22"/>
      <c r="O19" s="22"/>
      <c r="P19" s="22"/>
      <c r="Q19" s="22"/>
      <c r="R19" s="22"/>
      <c r="S19" s="22"/>
      <c r="T19" s="67"/>
      <c r="U19" s="67"/>
      <c r="V19" s="67"/>
      <c r="W19" s="68"/>
    </row>
    <row r="20" spans="1:23">
      <c r="A20" s="37"/>
      <c r="B20" s="114" t="s">
        <v>35</v>
      </c>
      <c r="C20" s="21"/>
      <c r="D20" s="22"/>
      <c r="E20" s="22"/>
      <c r="F20" s="22"/>
      <c r="G20" s="22"/>
      <c r="H20" s="23"/>
      <c r="I20" s="23"/>
      <c r="J20" s="22">
        <v>0.05244</v>
      </c>
      <c r="K20" s="22"/>
      <c r="L20" s="22"/>
      <c r="M20" s="22"/>
      <c r="N20" s="22"/>
      <c r="O20" s="22"/>
      <c r="P20" s="22"/>
      <c r="Q20" s="22"/>
      <c r="R20" s="22"/>
      <c r="S20" s="22"/>
      <c r="T20" s="67"/>
      <c r="U20" s="67"/>
      <c r="V20" s="67"/>
      <c r="W20" s="68"/>
    </row>
    <row r="21" ht="13.95" spans="1:23">
      <c r="A21" s="40"/>
      <c r="B21" s="115"/>
      <c r="C21" s="27"/>
      <c r="D21" s="28"/>
      <c r="E21" s="28"/>
      <c r="F21" s="28"/>
      <c r="G21" s="28"/>
      <c r="H21" s="29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69"/>
      <c r="U21" s="69"/>
      <c r="V21" s="69"/>
      <c r="W21" s="68"/>
    </row>
    <row r="22" spans="1:23">
      <c r="A22" s="35" t="s">
        <v>36</v>
      </c>
      <c r="B22" s="116" t="s">
        <v>37</v>
      </c>
      <c r="C22" s="16">
        <v>0.01177</v>
      </c>
      <c r="D22" s="17"/>
      <c r="E22" s="17"/>
      <c r="F22" s="17">
        <v>0.005</v>
      </c>
      <c r="G22" s="17"/>
      <c r="H22" s="18"/>
      <c r="I22" s="18"/>
      <c r="J22" s="17"/>
      <c r="K22" s="17"/>
      <c r="L22" s="17"/>
      <c r="M22" s="17"/>
      <c r="N22" s="17"/>
      <c r="O22" s="17">
        <v>0.0123</v>
      </c>
      <c r="P22" s="17"/>
      <c r="Q22" s="17"/>
      <c r="R22" s="17"/>
      <c r="S22" s="17">
        <v>0.0449</v>
      </c>
      <c r="T22" s="65">
        <v>1</v>
      </c>
      <c r="U22" s="65">
        <v>9</v>
      </c>
      <c r="V22" s="65">
        <v>0.0235</v>
      </c>
      <c r="W22" s="68"/>
    </row>
    <row r="23" spans="1:23">
      <c r="A23" s="37"/>
      <c r="B23" s="117" t="s">
        <v>28</v>
      </c>
      <c r="C23" s="21"/>
      <c r="D23" s="22"/>
      <c r="E23" s="22"/>
      <c r="F23" s="22">
        <v>0.00734</v>
      </c>
      <c r="G23" s="22"/>
      <c r="H23" s="23">
        <v>0.0006</v>
      </c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67"/>
      <c r="U23" s="67"/>
      <c r="V23" s="67"/>
      <c r="W23" s="68"/>
    </row>
    <row r="24" spans="1:23">
      <c r="A24" s="37"/>
      <c r="B24" s="118"/>
      <c r="C24" s="119"/>
      <c r="D24" s="120"/>
      <c r="E24" s="120"/>
      <c r="F24" s="120"/>
      <c r="G24" s="120"/>
      <c r="H24" s="121"/>
      <c r="I24" s="12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70"/>
      <c r="U24" s="70"/>
      <c r="V24" s="70"/>
      <c r="W24" s="68"/>
    </row>
    <row r="25" spans="1:23">
      <c r="A25" s="37"/>
      <c r="B25" s="118"/>
      <c r="C25" s="119"/>
      <c r="D25" s="120"/>
      <c r="E25" s="120"/>
      <c r="F25" s="120"/>
      <c r="G25" s="120"/>
      <c r="H25" s="121"/>
      <c r="I25" s="12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70"/>
      <c r="U25" s="70"/>
      <c r="V25" s="70"/>
      <c r="W25" s="68"/>
    </row>
    <row r="26" ht="13.95" spans="1:23">
      <c r="A26" s="40"/>
      <c r="B26" s="26"/>
      <c r="C26" s="27"/>
      <c r="D26" s="28"/>
      <c r="E26" s="28"/>
      <c r="F26" s="28"/>
      <c r="G26" s="28"/>
      <c r="H26" s="29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69"/>
      <c r="U26" s="69"/>
      <c r="V26" s="69"/>
      <c r="W26" s="71"/>
    </row>
    <row r="27" ht="15.6" spans="1:23">
      <c r="A27" s="42" t="s">
        <v>38</v>
      </c>
      <c r="B27" s="43"/>
      <c r="C27" s="16">
        <f>SUM(C9:C26)</f>
        <v>0.01177</v>
      </c>
      <c r="D27" s="17">
        <f>SUM(D9:D26)</f>
        <v>1</v>
      </c>
      <c r="E27" s="17">
        <v>1</v>
      </c>
      <c r="F27" s="17">
        <f>SUM(F9:F26)</f>
        <v>0.03084</v>
      </c>
      <c r="G27" s="17">
        <f>SUM(G9:G26)</f>
        <v>0.03</v>
      </c>
      <c r="H27" s="18">
        <f>SUM(H9:H26)</f>
        <v>0.0013</v>
      </c>
      <c r="I27" s="18">
        <f>SUM(I9:I26)</f>
        <v>0.1</v>
      </c>
      <c r="J27" s="17">
        <f t="shared" ref="J27:Y27" si="0">SUM(J9:J26)</f>
        <v>0.05244</v>
      </c>
      <c r="K27" s="17">
        <f t="shared" si="0"/>
        <v>0.0193</v>
      </c>
      <c r="L27" s="17">
        <f t="shared" si="0"/>
        <v>0.07644</v>
      </c>
      <c r="M27" s="17">
        <f t="shared" si="0"/>
        <v>0.0213</v>
      </c>
      <c r="N27" s="17">
        <f t="shared" si="0"/>
        <v>0.0203</v>
      </c>
      <c r="O27" s="17">
        <f t="shared" si="0"/>
        <v>0.02078</v>
      </c>
      <c r="P27" s="17">
        <f t="shared" si="0"/>
        <v>0.0743</v>
      </c>
      <c r="Q27" s="17">
        <f t="shared" si="0"/>
        <v>0.0249</v>
      </c>
      <c r="R27" s="17">
        <f>SUM(R9:R26)</f>
        <v>0.035</v>
      </c>
      <c r="S27" s="17">
        <f>SUM(S9:S26)</f>
        <v>0.0449</v>
      </c>
      <c r="T27" s="17">
        <v>1</v>
      </c>
      <c r="U27" s="17">
        <v>9</v>
      </c>
      <c r="V27" s="17">
        <f>SUM(V9:V26)</f>
        <v>0.0235</v>
      </c>
      <c r="W27" s="15"/>
    </row>
    <row r="28" ht="15.6" hidden="1" spans="1:23">
      <c r="A28" s="44" t="s">
        <v>39</v>
      </c>
      <c r="B28" s="45"/>
      <c r="C28" s="21">
        <f>85*C27</f>
        <v>1.00045</v>
      </c>
      <c r="D28" s="21">
        <f>85*D27</f>
        <v>85</v>
      </c>
      <c r="E28" s="21">
        <v>11</v>
      </c>
      <c r="F28" s="21">
        <f>85*F27</f>
        <v>2.6214</v>
      </c>
      <c r="G28" s="21">
        <f>85*G27</f>
        <v>2.55</v>
      </c>
      <c r="H28" s="21">
        <f>85*H27</f>
        <v>0.1105</v>
      </c>
      <c r="I28" s="21">
        <v>46</v>
      </c>
      <c r="J28" s="21">
        <f t="shared" ref="J28:X28" si="1">85*J27</f>
        <v>4.4574</v>
      </c>
      <c r="K28" s="21">
        <f t="shared" si="1"/>
        <v>1.6405</v>
      </c>
      <c r="L28" s="21">
        <f t="shared" si="1"/>
        <v>6.4974</v>
      </c>
      <c r="M28" s="21">
        <f t="shared" si="1"/>
        <v>1.8105</v>
      </c>
      <c r="N28" s="21">
        <f t="shared" si="1"/>
        <v>1.7255</v>
      </c>
      <c r="O28" s="21">
        <f t="shared" si="1"/>
        <v>1.7663</v>
      </c>
      <c r="P28" s="21">
        <f t="shared" si="1"/>
        <v>6.3155</v>
      </c>
      <c r="Q28" s="21">
        <f t="shared" si="1"/>
        <v>2.1165</v>
      </c>
      <c r="R28" s="21">
        <f>85*R27</f>
        <v>2.975</v>
      </c>
      <c r="S28" s="21">
        <f>85*S27</f>
        <v>3.8165</v>
      </c>
      <c r="T28" s="21">
        <v>1</v>
      </c>
      <c r="U28" s="21">
        <v>9</v>
      </c>
      <c r="V28" s="21">
        <f>85*V27</f>
        <v>1.9975</v>
      </c>
      <c r="W28" s="122"/>
    </row>
    <row r="29" ht="15.6" spans="1:23">
      <c r="A29" s="44" t="s">
        <v>39</v>
      </c>
      <c r="B29" s="45"/>
      <c r="C29" s="47">
        <f>ROUND(C28,2)</f>
        <v>1</v>
      </c>
      <c r="D29" s="48">
        <f>ROUND(D28,2)</f>
        <v>85</v>
      </c>
      <c r="E29" s="48">
        <v>11</v>
      </c>
      <c r="F29" s="48">
        <f>ROUND(F28,2)</f>
        <v>2.62</v>
      </c>
      <c r="G29" s="48">
        <f>ROUND(G28,2)</f>
        <v>2.55</v>
      </c>
      <c r="H29" s="48">
        <f>ROUND(H28,2)</f>
        <v>0.11</v>
      </c>
      <c r="I29" s="48">
        <v>46</v>
      </c>
      <c r="J29" s="48">
        <f t="shared" ref="J29:W29" si="2">ROUND(J28,2)</f>
        <v>4.46</v>
      </c>
      <c r="K29" s="48">
        <f t="shared" si="2"/>
        <v>1.64</v>
      </c>
      <c r="L29" s="48">
        <f t="shared" si="2"/>
        <v>6.5</v>
      </c>
      <c r="M29" s="56">
        <f t="shared" si="2"/>
        <v>1.81</v>
      </c>
      <c r="N29" s="56">
        <f t="shared" si="2"/>
        <v>1.73</v>
      </c>
      <c r="O29" s="56">
        <f t="shared" si="2"/>
        <v>1.77</v>
      </c>
      <c r="P29" s="56">
        <f t="shared" si="2"/>
        <v>6.32</v>
      </c>
      <c r="Q29" s="56">
        <f t="shared" si="2"/>
        <v>2.12</v>
      </c>
      <c r="R29" s="56">
        <f>ROUND(R28,2)</f>
        <v>2.98</v>
      </c>
      <c r="S29" s="56">
        <f>ROUND(S28,2)</f>
        <v>3.82</v>
      </c>
      <c r="T29" s="56">
        <v>1</v>
      </c>
      <c r="U29" s="56">
        <v>9</v>
      </c>
      <c r="V29" s="56">
        <f>ROUND(V28,2)</f>
        <v>2</v>
      </c>
      <c r="W29" s="122"/>
    </row>
    <row r="30" ht="15.6" spans="1:23">
      <c r="A30" s="44" t="s">
        <v>40</v>
      </c>
      <c r="B30" s="45"/>
      <c r="C30" s="47">
        <v>80</v>
      </c>
      <c r="D30" s="49">
        <v>13.28</v>
      </c>
      <c r="E30" s="49">
        <v>19.6</v>
      </c>
      <c r="F30" s="49">
        <v>85</v>
      </c>
      <c r="G30" s="48">
        <v>70</v>
      </c>
      <c r="H30" s="49">
        <v>1600</v>
      </c>
      <c r="I30" s="48">
        <v>40</v>
      </c>
      <c r="J30" s="49">
        <v>39.5</v>
      </c>
      <c r="K30" s="48">
        <v>250</v>
      </c>
      <c r="L30" s="48">
        <v>30</v>
      </c>
      <c r="M30" s="48">
        <v>52</v>
      </c>
      <c r="N30" s="56">
        <v>80</v>
      </c>
      <c r="O30" s="56">
        <v>220</v>
      </c>
      <c r="P30" s="48">
        <v>253</v>
      </c>
      <c r="Q30" s="48">
        <v>325</v>
      </c>
      <c r="R30" s="56">
        <v>630</v>
      </c>
      <c r="S30" s="56">
        <v>85</v>
      </c>
      <c r="T30" s="74">
        <v>18</v>
      </c>
      <c r="U30" s="56">
        <v>6</v>
      </c>
      <c r="V30" s="74">
        <v>110</v>
      </c>
      <c r="W30" s="73"/>
    </row>
    <row r="31" ht="16.35" spans="1:23">
      <c r="A31" s="50" t="s">
        <v>41</v>
      </c>
      <c r="B31" s="51"/>
      <c r="C31" s="52">
        <f>C29*C30</f>
        <v>80</v>
      </c>
      <c r="D31" s="52">
        <v>1128.66</v>
      </c>
      <c r="E31" s="52">
        <v>216.49</v>
      </c>
      <c r="F31" s="52">
        <f>F29*F30</f>
        <v>222.7</v>
      </c>
      <c r="G31" s="52">
        <f>G29*G30</f>
        <v>178.5</v>
      </c>
      <c r="H31" s="52">
        <f>H29*H30</f>
        <v>176</v>
      </c>
      <c r="I31" s="52">
        <f>I29*I30</f>
        <v>1840</v>
      </c>
      <c r="J31" s="52">
        <f>J29*J30</f>
        <v>176.17</v>
      </c>
      <c r="K31" s="52">
        <f>K29*K30</f>
        <v>410</v>
      </c>
      <c r="L31" s="52">
        <f>L29*L30</f>
        <v>195</v>
      </c>
      <c r="M31" s="52">
        <f>M29*M30</f>
        <v>94.12</v>
      </c>
      <c r="N31" s="52">
        <f>N29*N30</f>
        <v>138.4</v>
      </c>
      <c r="O31" s="52">
        <f>O29*O30</f>
        <v>389.4</v>
      </c>
      <c r="P31" s="52">
        <f>P29*P30</f>
        <v>1598.96</v>
      </c>
      <c r="Q31" s="52">
        <f>Q29*Q30</f>
        <v>689</v>
      </c>
      <c r="R31" s="52">
        <v>1874.25</v>
      </c>
      <c r="S31" s="52">
        <f>S29*S30</f>
        <v>324.7</v>
      </c>
      <c r="T31" s="52">
        <f>T29*T30</f>
        <v>18</v>
      </c>
      <c r="U31" s="52">
        <f>U29*U30</f>
        <v>54</v>
      </c>
      <c r="V31" s="52">
        <f>V29*V30</f>
        <v>220</v>
      </c>
      <c r="W31" s="75">
        <f>SUM(C31:V31)</f>
        <v>10024.35</v>
      </c>
    </row>
    <row r="32" ht="15.6" spans="1:23">
      <c r="A32" s="53"/>
      <c r="B32" s="5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>
        <f>W31/W2</f>
        <v>117.933529411765</v>
      </c>
    </row>
    <row r="33" customFormat="1" ht="27" customHeight="1" spans="2:13">
      <c r="B33" s="55" t="s">
        <v>162</v>
      </c>
      <c r="M33" s="57"/>
    </row>
    <row r="34" customFormat="1" ht="27" customHeight="1" spans="2:13">
      <c r="B34" s="55" t="s">
        <v>87</v>
      </c>
      <c r="M34" s="57"/>
    </row>
    <row r="35" customFormat="1" ht="27" customHeight="1" spans="2:2">
      <c r="B35" s="55" t="s">
        <v>88</v>
      </c>
    </row>
  </sheetData>
  <mergeCells count="35">
    <mergeCell ref="A1:W1"/>
    <mergeCell ref="A27:B27"/>
    <mergeCell ref="A28:B28"/>
    <mergeCell ref="A29:B29"/>
    <mergeCell ref="A30:B30"/>
    <mergeCell ref="A31:B31"/>
    <mergeCell ref="A32:B32"/>
    <mergeCell ref="A2:A7"/>
    <mergeCell ref="A9:A12"/>
    <mergeCell ref="A13:A16"/>
    <mergeCell ref="A17:A21"/>
    <mergeCell ref="A22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6"/>
  </mergeCells>
  <pageMargins left="0.0784722222222222" right="0.196527777777778" top="1.05069444444444" bottom="1.05069444444444" header="0.708333333333333" footer="0.786805555555556"/>
  <pageSetup paperSize="9" scale="85" orientation="landscape" useFirstPageNumber="1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B37"/>
  <sheetViews>
    <sheetView workbookViewId="0">
      <pane ySplit="7" topLeftCell="A8" activePane="bottomLeft" state="frozen"/>
      <selection/>
      <selection pane="bottomLeft" activeCell="C8" sqref="C8:E8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44444444444444" customWidth="1"/>
    <col min="4" max="4" width="7.33333333333333" customWidth="1"/>
    <col min="5" max="5" width="6.11111111111111" customWidth="1"/>
    <col min="6" max="7" width="6.33333333333333" customWidth="1"/>
    <col min="8" max="8" width="6.55555555555556" customWidth="1"/>
    <col min="9" max="9" width="7" customWidth="1"/>
    <col min="10" max="10" width="6.33333333333333" customWidth="1"/>
    <col min="11" max="11" width="6.22222222222222" customWidth="1"/>
    <col min="12" max="13" width="6.33333333333333" customWidth="1"/>
    <col min="14" max="15" width="7.11111111111111" customWidth="1"/>
    <col min="16" max="16" width="6.22222222222222" customWidth="1"/>
    <col min="17" max="17" width="6.44444444444444" customWidth="1"/>
    <col min="18" max="18" width="6.11111111111111" customWidth="1"/>
    <col min="19" max="19" width="6.22222222222222" customWidth="1"/>
    <col min="20" max="20" width="6.44444444444444" customWidth="1"/>
    <col min="21" max="21" width="6" customWidth="1"/>
    <col min="22" max="23" width="6.44444444444444" customWidth="1"/>
    <col min="24" max="27" width="6.11111111111111" customWidth="1"/>
    <col min="28" max="28" width="8.77777777777778" customWidth="1"/>
  </cols>
  <sheetData>
    <row r="1" s="1" customFormat="1" ht="43" customHeight="1" spans="1:1">
      <c r="A1" s="1" t="s">
        <v>0</v>
      </c>
    </row>
    <row r="2" customHeight="1" spans="1:28">
      <c r="A2" s="76"/>
      <c r="B2" s="77" t="s">
        <v>174</v>
      </c>
      <c r="C2" s="78" t="s">
        <v>2</v>
      </c>
      <c r="D2" s="4" t="s">
        <v>3</v>
      </c>
      <c r="E2" s="4" t="s">
        <v>4</v>
      </c>
      <c r="F2" s="4" t="s">
        <v>46</v>
      </c>
      <c r="G2" s="4" t="s">
        <v>48</v>
      </c>
      <c r="H2" s="4" t="s">
        <v>17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49</v>
      </c>
      <c r="N2" s="4" t="s">
        <v>90</v>
      </c>
      <c r="O2" s="4" t="s">
        <v>92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50</v>
      </c>
      <c r="U2" s="4" t="s">
        <v>47</v>
      </c>
      <c r="V2" s="4" t="s">
        <v>72</v>
      </c>
      <c r="W2" s="4" t="s">
        <v>20</v>
      </c>
      <c r="X2" s="4" t="s">
        <v>18</v>
      </c>
      <c r="Y2" s="4" t="s">
        <v>52</v>
      </c>
      <c r="Z2" s="4" t="s">
        <v>21</v>
      </c>
      <c r="AA2" s="4" t="s">
        <v>53</v>
      </c>
      <c r="AB2" s="98">
        <v>91</v>
      </c>
    </row>
    <row r="3" spans="1:28">
      <c r="A3" s="79"/>
      <c r="B3" s="80"/>
      <c r="C3" s="8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9"/>
    </row>
    <row r="4" spans="1:28">
      <c r="A4" s="79"/>
      <c r="B4" s="80"/>
      <c r="C4" s="8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9"/>
    </row>
    <row r="5" ht="12" customHeight="1" spans="1:28">
      <c r="A5" s="79"/>
      <c r="B5" s="80"/>
      <c r="C5" s="8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99"/>
    </row>
    <row r="6" spans="1:28">
      <c r="A6" s="79"/>
      <c r="B6" s="80"/>
      <c r="C6" s="8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9"/>
    </row>
    <row r="7" ht="28" customHeight="1" spans="1:28">
      <c r="A7" s="82"/>
      <c r="B7" s="83"/>
      <c r="C7" s="8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0"/>
    </row>
    <row r="8" ht="15" customHeight="1" spans="1:28">
      <c r="A8" s="11"/>
      <c r="B8" s="85"/>
      <c r="C8" s="86">
        <v>1</v>
      </c>
      <c r="D8" s="13">
        <v>2</v>
      </c>
      <c r="E8" s="13">
        <v>3</v>
      </c>
      <c r="F8" s="86">
        <v>4</v>
      </c>
      <c r="G8" s="86">
        <v>5</v>
      </c>
      <c r="H8" s="13">
        <v>6</v>
      </c>
      <c r="I8" s="13">
        <v>7</v>
      </c>
      <c r="J8" s="86">
        <v>8</v>
      </c>
      <c r="K8" s="86">
        <v>9</v>
      </c>
      <c r="L8" s="13">
        <v>10</v>
      </c>
      <c r="M8" s="13">
        <v>11</v>
      </c>
      <c r="N8" s="86">
        <v>12</v>
      </c>
      <c r="O8" s="86">
        <v>13</v>
      </c>
      <c r="P8" s="13">
        <v>14</v>
      </c>
      <c r="Q8" s="13">
        <v>15</v>
      </c>
      <c r="R8" s="86">
        <v>16</v>
      </c>
      <c r="S8" s="86">
        <v>17</v>
      </c>
      <c r="T8" s="13">
        <v>18</v>
      </c>
      <c r="U8" s="13">
        <v>19</v>
      </c>
      <c r="V8" s="86">
        <v>20</v>
      </c>
      <c r="W8" s="86">
        <v>21</v>
      </c>
      <c r="X8" s="13">
        <v>22</v>
      </c>
      <c r="Y8" s="13">
        <v>23</v>
      </c>
      <c r="Z8" s="86">
        <v>24</v>
      </c>
      <c r="AA8" s="86">
        <v>25</v>
      </c>
      <c r="AB8" s="101" t="s">
        <v>24</v>
      </c>
    </row>
    <row r="9" spans="1:28">
      <c r="A9" s="87" t="s">
        <v>25</v>
      </c>
      <c r="B9" s="15" t="s">
        <v>175</v>
      </c>
      <c r="C9" s="16">
        <v>0.145</v>
      </c>
      <c r="D9" s="17"/>
      <c r="E9" s="17">
        <v>0.00633</v>
      </c>
      <c r="F9" s="17">
        <v>0.015</v>
      </c>
      <c r="G9" s="17"/>
      <c r="H9" s="17"/>
      <c r="I9" s="9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0.0104</v>
      </c>
      <c r="V9" s="17"/>
      <c r="W9" s="17"/>
      <c r="X9" s="17"/>
      <c r="Y9" s="94"/>
      <c r="Z9" s="102"/>
      <c r="AA9" s="102"/>
      <c r="AB9" s="66" t="s">
        <v>176</v>
      </c>
    </row>
    <row r="10" spans="1:28">
      <c r="A10" s="88"/>
      <c r="B10" s="20" t="s">
        <v>55</v>
      </c>
      <c r="C10" s="21"/>
      <c r="D10" s="22"/>
      <c r="E10" s="22">
        <v>0.0074</v>
      </c>
      <c r="F10" s="22"/>
      <c r="G10" s="22"/>
      <c r="H10" s="22"/>
      <c r="I10" s="95">
        <v>0.00055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95"/>
      <c r="Z10" s="103"/>
      <c r="AA10" s="103"/>
      <c r="AB10" s="68"/>
    </row>
    <row r="11" spans="1:28">
      <c r="A11" s="88"/>
      <c r="B11" s="24" t="s">
        <v>56</v>
      </c>
      <c r="C11" s="21"/>
      <c r="D11" s="22">
        <v>0.0094</v>
      </c>
      <c r="E11" s="22"/>
      <c r="F11" s="22"/>
      <c r="G11" s="22"/>
      <c r="H11" s="22"/>
      <c r="I11" s="95"/>
      <c r="J11" s="22">
        <v>0.0324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95"/>
      <c r="Z11" s="103"/>
      <c r="AA11" s="103"/>
      <c r="AB11" s="68"/>
    </row>
    <row r="12" spans="1:28">
      <c r="A12" s="88"/>
      <c r="B12" s="20"/>
      <c r="C12" s="21"/>
      <c r="D12" s="22"/>
      <c r="E12" s="22"/>
      <c r="F12" s="22"/>
      <c r="G12" s="22"/>
      <c r="H12" s="22"/>
      <c r="I12" s="9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95"/>
      <c r="Z12" s="103"/>
      <c r="AA12" s="103"/>
      <c r="AB12" s="68"/>
    </row>
    <row r="13" ht="13.95" spans="1:28">
      <c r="A13" s="89"/>
      <c r="B13" s="26"/>
      <c r="C13" s="27"/>
      <c r="D13" s="28"/>
      <c r="E13" s="28"/>
      <c r="F13" s="28"/>
      <c r="G13" s="28"/>
      <c r="H13" s="28"/>
      <c r="I13" s="9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96"/>
      <c r="Z13" s="104"/>
      <c r="AA13" s="104"/>
      <c r="AB13" s="68"/>
    </row>
    <row r="14" spans="1:28">
      <c r="A14" s="87" t="s">
        <v>30</v>
      </c>
      <c r="B14" s="15" t="s">
        <v>55</v>
      </c>
      <c r="C14" s="16"/>
      <c r="D14" s="17"/>
      <c r="E14" s="17">
        <v>0.0044</v>
      </c>
      <c r="F14" s="17"/>
      <c r="G14" s="17"/>
      <c r="H14" s="17"/>
      <c r="I14" s="94">
        <v>0.0003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4"/>
      <c r="Z14" s="102"/>
      <c r="AA14" s="102"/>
      <c r="AB14" s="68"/>
    </row>
    <row r="15" spans="1:28">
      <c r="A15" s="88"/>
      <c r="B15" s="20" t="s">
        <v>17</v>
      </c>
      <c r="C15" s="21"/>
      <c r="D15" s="22"/>
      <c r="E15" s="22"/>
      <c r="F15" s="22"/>
      <c r="G15" s="22"/>
      <c r="H15" s="22">
        <v>0.02694</v>
      </c>
      <c r="I15" s="9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95"/>
      <c r="Z15" s="103"/>
      <c r="AA15" s="103"/>
      <c r="AB15" s="68"/>
    </row>
    <row r="16" spans="1:28">
      <c r="A16" s="88"/>
      <c r="B16" s="20"/>
      <c r="C16" s="21"/>
      <c r="D16" s="22"/>
      <c r="E16" s="22"/>
      <c r="F16" s="22"/>
      <c r="G16" s="22"/>
      <c r="H16" s="22"/>
      <c r="I16" s="9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95"/>
      <c r="Z16" s="103"/>
      <c r="AA16" s="103"/>
      <c r="AB16" s="68"/>
    </row>
    <row r="17" ht="13.95" spans="1:28">
      <c r="A17" s="89"/>
      <c r="B17" s="26"/>
      <c r="C17" s="32"/>
      <c r="D17" s="33"/>
      <c r="E17" s="33"/>
      <c r="F17" s="33"/>
      <c r="G17" s="33"/>
      <c r="H17" s="33"/>
      <c r="I17" s="97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97"/>
      <c r="Z17" s="105"/>
      <c r="AA17" s="105"/>
      <c r="AB17" s="68"/>
    </row>
    <row r="18" spans="1:28">
      <c r="A18" s="90" t="s">
        <v>31</v>
      </c>
      <c r="B18" s="36" t="s">
        <v>96</v>
      </c>
      <c r="C18" s="16"/>
      <c r="D18" s="17"/>
      <c r="E18" s="17"/>
      <c r="F18" s="17"/>
      <c r="G18" s="17"/>
      <c r="H18" s="17"/>
      <c r="I18" s="94"/>
      <c r="J18" s="17"/>
      <c r="K18" s="17"/>
      <c r="L18" s="17"/>
      <c r="M18" s="17">
        <v>0.05</v>
      </c>
      <c r="N18" s="17">
        <v>0.0264</v>
      </c>
      <c r="O18" s="17"/>
      <c r="P18" s="17">
        <v>0.08444</v>
      </c>
      <c r="Q18" s="17">
        <v>0.0104</v>
      </c>
      <c r="R18" s="17">
        <v>0.01</v>
      </c>
      <c r="S18" s="17">
        <v>0.0023</v>
      </c>
      <c r="T18" s="17"/>
      <c r="U18" s="17">
        <v>0.005</v>
      </c>
      <c r="V18" s="17"/>
      <c r="W18" s="17"/>
      <c r="X18" s="17">
        <v>0.006</v>
      </c>
      <c r="Y18" s="94"/>
      <c r="Z18" s="102"/>
      <c r="AA18" s="102"/>
      <c r="AB18" s="68"/>
    </row>
    <row r="19" ht="25" customHeight="1" spans="1:28">
      <c r="A19" s="91"/>
      <c r="B19" s="38" t="s">
        <v>177</v>
      </c>
      <c r="C19" s="21"/>
      <c r="D19" s="22"/>
      <c r="E19" s="22"/>
      <c r="F19" s="22"/>
      <c r="G19" s="22"/>
      <c r="H19" s="22"/>
      <c r="I19" s="95"/>
      <c r="J19" s="22">
        <v>0.0104</v>
      </c>
      <c r="K19" s="22"/>
      <c r="L19" s="22"/>
      <c r="M19" s="22"/>
      <c r="N19" s="22"/>
      <c r="O19" s="22">
        <v>0.0552</v>
      </c>
      <c r="P19" s="22"/>
      <c r="Q19" s="22">
        <v>0.012</v>
      </c>
      <c r="R19" s="22">
        <v>0.0193</v>
      </c>
      <c r="S19" s="22">
        <v>0.0044</v>
      </c>
      <c r="T19" s="22">
        <v>0.0091</v>
      </c>
      <c r="U19" s="22"/>
      <c r="V19" s="22"/>
      <c r="W19" s="22"/>
      <c r="X19" s="22">
        <v>0.004</v>
      </c>
      <c r="Y19" s="95">
        <v>2</v>
      </c>
      <c r="Z19" s="103"/>
      <c r="AA19" s="103"/>
      <c r="AB19" s="68"/>
    </row>
    <row r="20" spans="1:28">
      <c r="A20" s="91"/>
      <c r="B20" s="38" t="s">
        <v>72</v>
      </c>
      <c r="C20" s="21"/>
      <c r="D20" s="22">
        <v>0.0074</v>
      </c>
      <c r="E20" s="22"/>
      <c r="F20" s="22"/>
      <c r="G20" s="22"/>
      <c r="H20" s="22"/>
      <c r="I20" s="9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0.0444</v>
      </c>
      <c r="W20" s="22"/>
      <c r="X20" s="22"/>
      <c r="Y20" s="95"/>
      <c r="Z20" s="103"/>
      <c r="AA20" s="103"/>
      <c r="AB20" s="68"/>
    </row>
    <row r="21" spans="1:28">
      <c r="A21" s="91"/>
      <c r="B21" s="38" t="s">
        <v>34</v>
      </c>
      <c r="C21" s="21"/>
      <c r="D21" s="22"/>
      <c r="E21" s="22">
        <v>0.00833</v>
      </c>
      <c r="F21" s="22"/>
      <c r="G21" s="22"/>
      <c r="H21" s="22"/>
      <c r="I21" s="95"/>
      <c r="J21" s="22"/>
      <c r="K21" s="22"/>
      <c r="L21" s="22">
        <v>0.0184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95"/>
      <c r="Z21" s="103"/>
      <c r="AA21" s="103"/>
      <c r="AB21" s="68"/>
    </row>
    <row r="22" spans="1:28">
      <c r="A22" s="91"/>
      <c r="B22" s="24" t="s">
        <v>35</v>
      </c>
      <c r="C22" s="21"/>
      <c r="D22" s="22"/>
      <c r="E22" s="22"/>
      <c r="F22" s="22"/>
      <c r="G22" s="22"/>
      <c r="H22" s="22"/>
      <c r="I22" s="95"/>
      <c r="J22" s="22"/>
      <c r="K22" s="22">
        <v>0.049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95"/>
      <c r="Z22" s="103"/>
      <c r="AA22" s="103"/>
      <c r="AB22" s="68"/>
    </row>
    <row r="23" ht="13.95" spans="1:28">
      <c r="A23" s="92"/>
      <c r="B23" s="41"/>
      <c r="C23" s="27"/>
      <c r="D23" s="28"/>
      <c r="E23" s="28"/>
      <c r="F23" s="28"/>
      <c r="G23" s="28"/>
      <c r="H23" s="28"/>
      <c r="I23" s="96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6"/>
      <c r="Z23" s="104"/>
      <c r="AA23" s="104"/>
      <c r="AB23" s="68"/>
    </row>
    <row r="24" spans="1:28">
      <c r="A24" s="90" t="s">
        <v>36</v>
      </c>
      <c r="B24" s="15" t="s">
        <v>60</v>
      </c>
      <c r="C24" s="16">
        <v>0.0133</v>
      </c>
      <c r="D24" s="17">
        <v>0.0024</v>
      </c>
      <c r="E24" s="17">
        <v>0.01</v>
      </c>
      <c r="F24" s="17"/>
      <c r="G24" s="17"/>
      <c r="H24" s="17"/>
      <c r="I24" s="94"/>
      <c r="J24" s="17"/>
      <c r="K24" s="17"/>
      <c r="L24" s="17"/>
      <c r="M24" s="17"/>
      <c r="N24" s="17"/>
      <c r="O24" s="17"/>
      <c r="P24" s="17"/>
      <c r="Q24" s="17"/>
      <c r="R24" s="17"/>
      <c r="S24" s="17">
        <v>0.0024</v>
      </c>
      <c r="T24" s="17"/>
      <c r="U24" s="17"/>
      <c r="V24" s="17"/>
      <c r="W24" s="17">
        <v>0.04333</v>
      </c>
      <c r="X24" s="17"/>
      <c r="Y24" s="94">
        <v>9</v>
      </c>
      <c r="Z24" s="102"/>
      <c r="AA24" s="102">
        <v>5</v>
      </c>
      <c r="AB24" s="68"/>
    </row>
    <row r="25" spans="1:28">
      <c r="A25" s="91"/>
      <c r="B25" s="20" t="s">
        <v>61</v>
      </c>
      <c r="C25" s="21">
        <v>0.1604</v>
      </c>
      <c r="D25" s="22"/>
      <c r="E25" s="22">
        <v>0.008</v>
      </c>
      <c r="F25" s="22"/>
      <c r="G25" s="22">
        <v>0.003</v>
      </c>
      <c r="H25" s="22"/>
      <c r="I25" s="9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95"/>
      <c r="Z25" s="103"/>
      <c r="AA25" s="103"/>
      <c r="AB25" s="68"/>
    </row>
    <row r="26" spans="1:28">
      <c r="A26" s="91"/>
      <c r="B26" s="20"/>
      <c r="C26" s="21"/>
      <c r="D26" s="22"/>
      <c r="E26" s="22"/>
      <c r="F26" s="22"/>
      <c r="G26" s="22"/>
      <c r="H26" s="22"/>
      <c r="I26" s="9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95"/>
      <c r="Z26" s="103"/>
      <c r="AA26" s="103"/>
      <c r="AB26" s="68"/>
    </row>
    <row r="27" spans="1:28">
      <c r="A27" s="91"/>
      <c r="B27" s="31"/>
      <c r="C27" s="32"/>
      <c r="D27" s="33"/>
      <c r="E27" s="33"/>
      <c r="F27" s="33"/>
      <c r="G27" s="33"/>
      <c r="H27" s="33"/>
      <c r="I27" s="9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97"/>
      <c r="Z27" s="105"/>
      <c r="AA27" s="105"/>
      <c r="AB27" s="68"/>
    </row>
    <row r="28" ht="13.95" spans="1:28">
      <c r="A28" s="92"/>
      <c r="B28" s="26"/>
      <c r="C28" s="27"/>
      <c r="D28" s="28"/>
      <c r="E28" s="28"/>
      <c r="F28" s="28"/>
      <c r="G28" s="28"/>
      <c r="H28" s="28"/>
      <c r="I28" s="9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96"/>
      <c r="Z28" s="104">
        <v>1</v>
      </c>
      <c r="AA28" s="104"/>
      <c r="AB28" s="68"/>
    </row>
    <row r="29" ht="16.35" spans="1:28">
      <c r="A29" s="42" t="s">
        <v>38</v>
      </c>
      <c r="B29" s="43"/>
      <c r="C29" s="16">
        <f>SUM(C9:C28)</f>
        <v>0.3187</v>
      </c>
      <c r="D29" s="17">
        <f>SUM(D9:D28)</f>
        <v>0.0192</v>
      </c>
      <c r="E29" s="17">
        <f>SUM(E9:E28)</f>
        <v>0.04446</v>
      </c>
      <c r="F29" s="17">
        <f>SUM(F9:F28)</f>
        <v>0.015</v>
      </c>
      <c r="G29" s="17">
        <f>SUM(G9:G28)</f>
        <v>0.003</v>
      </c>
      <c r="H29" s="17">
        <f>SUM(H9:H28)</f>
        <v>0.02694</v>
      </c>
      <c r="I29" s="94">
        <f>SUM(I9:I28)</f>
        <v>0.00085</v>
      </c>
      <c r="J29" s="17">
        <f>SUM(J9:J28)</f>
        <v>0.0428</v>
      </c>
      <c r="K29" s="17">
        <f>SUM(K9:K28)</f>
        <v>0.049</v>
      </c>
      <c r="L29" s="17">
        <f>SUM(L9:L28)</f>
        <v>0.0184</v>
      </c>
      <c r="M29" s="17">
        <f>SUM(M9:M28)</f>
        <v>0.05</v>
      </c>
      <c r="N29" s="17">
        <f>SUM(N9:N28)</f>
        <v>0.0264</v>
      </c>
      <c r="O29" s="17">
        <f>SUM(O9:O28)</f>
        <v>0.0552</v>
      </c>
      <c r="P29" s="17">
        <f t="shared" ref="P29:X29" si="0">SUM(P9:P28)</f>
        <v>0.08444</v>
      </c>
      <c r="Q29" s="17">
        <f t="shared" si="0"/>
        <v>0.0224</v>
      </c>
      <c r="R29" s="17">
        <f t="shared" si="0"/>
        <v>0.0293</v>
      </c>
      <c r="S29" s="17">
        <f t="shared" si="0"/>
        <v>0.0091</v>
      </c>
      <c r="T29" s="17">
        <f t="shared" si="0"/>
        <v>0.0091</v>
      </c>
      <c r="U29" s="17">
        <f t="shared" si="0"/>
        <v>0.0154</v>
      </c>
      <c r="V29" s="17">
        <f>SUM(V9:V28)</f>
        <v>0.0444</v>
      </c>
      <c r="W29" s="17">
        <f>SUM(W9:W28)</f>
        <v>0.04333</v>
      </c>
      <c r="X29" s="17">
        <f>SUM(X9:X28)</f>
        <v>0.01</v>
      </c>
      <c r="Y29" s="17">
        <v>11</v>
      </c>
      <c r="Z29" s="17">
        <v>1</v>
      </c>
      <c r="AA29" s="17">
        <v>5</v>
      </c>
      <c r="AB29" s="71"/>
    </row>
    <row r="30" ht="15.6" hidden="1" spans="1:28">
      <c r="A30" s="44" t="s">
        <v>39</v>
      </c>
      <c r="B30" s="45"/>
      <c r="C30" s="93">
        <f>91*C29</f>
        <v>29.0017</v>
      </c>
      <c r="D30" s="93">
        <f>91*D29</f>
        <v>1.7472</v>
      </c>
      <c r="E30" s="93">
        <f>91*E29</f>
        <v>4.04586</v>
      </c>
      <c r="F30" s="93">
        <f>91*F29</f>
        <v>1.365</v>
      </c>
      <c r="G30" s="93">
        <f>91*G29</f>
        <v>0.273</v>
      </c>
      <c r="H30" s="93">
        <f>91*H29</f>
        <v>2.45154</v>
      </c>
      <c r="I30" s="93">
        <f>91*I29</f>
        <v>0.07735</v>
      </c>
      <c r="J30" s="93">
        <f>91*J29</f>
        <v>3.8948</v>
      </c>
      <c r="K30" s="93">
        <f>91*K29</f>
        <v>4.459</v>
      </c>
      <c r="L30" s="93">
        <f>91*L29</f>
        <v>1.6744</v>
      </c>
      <c r="M30" s="93">
        <f>91*M29</f>
        <v>4.55</v>
      </c>
      <c r="N30" s="93">
        <f>91*N29</f>
        <v>2.4024</v>
      </c>
      <c r="O30" s="93">
        <f>91*O29</f>
        <v>5.0232</v>
      </c>
      <c r="P30" s="93">
        <f t="shared" ref="P30:AA30" si="1">91*P29</f>
        <v>7.68404</v>
      </c>
      <c r="Q30" s="93">
        <f t="shared" si="1"/>
        <v>2.0384</v>
      </c>
      <c r="R30" s="93">
        <f t="shared" si="1"/>
        <v>2.6663</v>
      </c>
      <c r="S30" s="93">
        <f t="shared" si="1"/>
        <v>0.8281</v>
      </c>
      <c r="T30" s="93">
        <f t="shared" si="1"/>
        <v>0.8281</v>
      </c>
      <c r="U30" s="93">
        <f t="shared" si="1"/>
        <v>1.4014</v>
      </c>
      <c r="V30" s="93">
        <f>91*V29</f>
        <v>4.0404</v>
      </c>
      <c r="W30" s="93">
        <f>91*W29</f>
        <v>3.94303</v>
      </c>
      <c r="X30" s="93">
        <f>91*X29</f>
        <v>0.91</v>
      </c>
      <c r="Y30" s="93">
        <v>11</v>
      </c>
      <c r="Z30" s="93">
        <f>91*Z29</f>
        <v>91</v>
      </c>
      <c r="AA30" s="93">
        <v>5</v>
      </c>
      <c r="AB30" s="106"/>
    </row>
    <row r="31" ht="15.6" spans="1:28">
      <c r="A31" s="44" t="s">
        <v>39</v>
      </c>
      <c r="B31" s="45"/>
      <c r="C31" s="47">
        <f>ROUND(C30,2)</f>
        <v>29</v>
      </c>
      <c r="D31" s="48">
        <f>ROUND(D30,2)</f>
        <v>1.75</v>
      </c>
      <c r="E31" s="48">
        <f>ROUND(E30,2)</f>
        <v>4.05</v>
      </c>
      <c r="F31" s="48">
        <f>ROUND(F30,2)</f>
        <v>1.37</v>
      </c>
      <c r="G31" s="48">
        <f>ROUND(G30,2)</f>
        <v>0.27</v>
      </c>
      <c r="H31" s="48">
        <f>ROUND(H30,2)</f>
        <v>2.45</v>
      </c>
      <c r="I31" s="48">
        <f>ROUND(I30,2)</f>
        <v>0.08</v>
      </c>
      <c r="J31" s="48">
        <f>ROUND(J30,2)</f>
        <v>3.89</v>
      </c>
      <c r="K31" s="48">
        <f>ROUND(K30,2)</f>
        <v>4.46</v>
      </c>
      <c r="L31" s="48">
        <f>ROUND(L30,2)</f>
        <v>1.67</v>
      </c>
      <c r="M31" s="48">
        <f>ROUND(M30,2)</f>
        <v>4.55</v>
      </c>
      <c r="N31" s="48">
        <f>ROUND(N30,2)</f>
        <v>2.4</v>
      </c>
      <c r="O31" s="48">
        <f>ROUND(O30,2)</f>
        <v>5.02</v>
      </c>
      <c r="P31" s="56">
        <f t="shared" ref="P31:X31" si="2">ROUND(P30,2)</f>
        <v>7.68</v>
      </c>
      <c r="Q31" s="56">
        <f t="shared" si="2"/>
        <v>2.04</v>
      </c>
      <c r="R31" s="56">
        <f t="shared" si="2"/>
        <v>2.67</v>
      </c>
      <c r="S31" s="56">
        <f t="shared" si="2"/>
        <v>0.83</v>
      </c>
      <c r="T31" s="56">
        <f t="shared" si="2"/>
        <v>0.83</v>
      </c>
      <c r="U31" s="56">
        <f t="shared" si="2"/>
        <v>1.4</v>
      </c>
      <c r="V31" s="56">
        <f>ROUND(V30,2)</f>
        <v>4.04</v>
      </c>
      <c r="W31" s="56">
        <f>ROUND(W30,2)</f>
        <v>3.94</v>
      </c>
      <c r="X31" s="56">
        <f>ROUND(X30,2)</f>
        <v>0.91</v>
      </c>
      <c r="Y31" s="56">
        <v>11</v>
      </c>
      <c r="Z31" s="56">
        <v>1</v>
      </c>
      <c r="AA31" s="56">
        <v>5</v>
      </c>
      <c r="AB31" s="73"/>
    </row>
    <row r="32" ht="15.6" spans="1:28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88</v>
      </c>
      <c r="G32" s="48">
        <v>770</v>
      </c>
      <c r="H32" s="48">
        <v>160</v>
      </c>
      <c r="I32" s="49">
        <v>1600</v>
      </c>
      <c r="J32" s="49">
        <v>62.37</v>
      </c>
      <c r="K32" s="49">
        <v>39.5</v>
      </c>
      <c r="L32" s="48">
        <v>250</v>
      </c>
      <c r="M32" s="48">
        <v>125</v>
      </c>
      <c r="N32" s="48">
        <v>290</v>
      </c>
      <c r="O32" s="48">
        <v>325</v>
      </c>
      <c r="P32" s="48">
        <v>30</v>
      </c>
      <c r="Q32" s="48">
        <v>52</v>
      </c>
      <c r="R32" s="56">
        <v>80</v>
      </c>
      <c r="S32" s="56">
        <v>220</v>
      </c>
      <c r="T32" s="48">
        <v>253</v>
      </c>
      <c r="U32" s="56">
        <v>60</v>
      </c>
      <c r="V32" s="56">
        <v>140</v>
      </c>
      <c r="W32" s="56">
        <v>85</v>
      </c>
      <c r="X32" s="56">
        <v>400</v>
      </c>
      <c r="Y32" s="56">
        <v>6</v>
      </c>
      <c r="Z32" s="74">
        <v>18</v>
      </c>
      <c r="AA32" s="74">
        <v>2.7</v>
      </c>
      <c r="AB32" s="20"/>
    </row>
    <row r="33" ht="16.35" spans="1:28">
      <c r="A33" s="50" t="s">
        <v>41</v>
      </c>
      <c r="B33" s="51"/>
      <c r="C33" s="52">
        <f>C31*C32</f>
        <v>2320</v>
      </c>
      <c r="D33" s="52">
        <f>D31*D32</f>
        <v>1400</v>
      </c>
      <c r="E33" s="52">
        <f>E31*E32</f>
        <v>344.25</v>
      </c>
      <c r="F33" s="52">
        <f>F31*F32</f>
        <v>120.56</v>
      </c>
      <c r="G33" s="52">
        <f>G31*G32</f>
        <v>207.9</v>
      </c>
      <c r="H33" s="52">
        <f>H31*H32</f>
        <v>392</v>
      </c>
      <c r="I33" s="52">
        <f>I31*I32</f>
        <v>128</v>
      </c>
      <c r="J33" s="52">
        <f>J31*J32</f>
        <v>242.6193</v>
      </c>
      <c r="K33" s="52">
        <f>K31*K32</f>
        <v>176.17</v>
      </c>
      <c r="L33" s="52">
        <f>L31*L32</f>
        <v>417.5</v>
      </c>
      <c r="M33" s="52">
        <f>M31*M32</f>
        <v>568.75</v>
      </c>
      <c r="N33" s="52">
        <f>N31*N32</f>
        <v>696</v>
      </c>
      <c r="O33" s="52">
        <v>1633.45</v>
      </c>
      <c r="P33" s="52">
        <f>P31*P32</f>
        <v>230.4</v>
      </c>
      <c r="Q33" s="52">
        <f>Q31*Q32</f>
        <v>106.08</v>
      </c>
      <c r="R33" s="52">
        <f>R31*R32</f>
        <v>213.6</v>
      </c>
      <c r="S33" s="52">
        <f>S31*S32</f>
        <v>182.6</v>
      </c>
      <c r="T33" s="52">
        <f>T31*T32</f>
        <v>209.99</v>
      </c>
      <c r="U33" s="52">
        <f>U31*U32</f>
        <v>84</v>
      </c>
      <c r="V33" s="52">
        <f>V31*V32</f>
        <v>565.6</v>
      </c>
      <c r="W33" s="52">
        <f>W31*W32</f>
        <v>334.9</v>
      </c>
      <c r="X33" s="52">
        <f>X31*X32</f>
        <v>364</v>
      </c>
      <c r="Y33" s="52">
        <f>Y31*Y32</f>
        <v>66</v>
      </c>
      <c r="Z33" s="52">
        <f>Z31*Z32</f>
        <v>18</v>
      </c>
      <c r="AA33" s="52">
        <f>AA31*AA32</f>
        <v>13.5</v>
      </c>
      <c r="AB33" s="75">
        <f>SUM(C33:AA33)</f>
        <v>11035.8693</v>
      </c>
    </row>
    <row r="34" ht="15.6" spans="1:28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7">
        <f>AB33/AB2</f>
        <v>121.273289010989</v>
      </c>
    </row>
    <row r="35" customFormat="1" ht="27" customHeight="1" spans="2:13">
      <c r="B35" s="55" t="s">
        <v>162</v>
      </c>
      <c r="M35" s="57"/>
    </row>
    <row r="36" customFormat="1" ht="27" customHeight="1" spans="2:13">
      <c r="B36" s="55" t="s">
        <v>87</v>
      </c>
      <c r="M36" s="57"/>
    </row>
    <row r="37" customFormat="1" ht="27" customHeight="1" spans="2:2">
      <c r="B37" s="55" t="s">
        <v>88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9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17" activePane="bottomLeft" state="frozen"/>
      <selection/>
      <selection pane="bottomLeft" activeCell="D8" sqref="D8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1" width="6.55555555555556" customWidth="1"/>
    <col min="12" max="13" width="7.44444444444444" customWidth="1"/>
    <col min="14" max="15" width="6.11111111111111" customWidth="1"/>
    <col min="16" max="16" width="6.22222222222222" customWidth="1"/>
    <col min="17" max="17" width="6.44444444444444" customWidth="1"/>
    <col min="18" max="19" width="6.22222222222222" customWidth="1"/>
    <col min="20" max="21" width="6.55555555555556" customWidth="1"/>
    <col min="22" max="22" width="7.11111111111111" customWidth="1"/>
    <col min="23" max="23" width="7.33333333333333" customWidth="1"/>
    <col min="24" max="24" width="5.44444444444444" customWidth="1"/>
    <col min="25" max="25" width="5.11111111111111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178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64</v>
      </c>
      <c r="H2" s="4" t="s">
        <v>5</v>
      </c>
      <c r="I2" s="4" t="s">
        <v>76</v>
      </c>
      <c r="J2" s="4" t="s">
        <v>8</v>
      </c>
      <c r="K2" s="4" t="s">
        <v>9</v>
      </c>
      <c r="L2" s="4" t="s">
        <v>112</v>
      </c>
      <c r="M2" s="4" t="s">
        <v>15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10</v>
      </c>
      <c r="S2" s="4" t="s">
        <v>46</v>
      </c>
      <c r="T2" s="4" t="s">
        <v>92</v>
      </c>
      <c r="U2" s="4" t="s">
        <v>78</v>
      </c>
      <c r="V2" s="4" t="s">
        <v>18</v>
      </c>
      <c r="W2" s="4" t="s">
        <v>66</v>
      </c>
      <c r="X2" s="4" t="s">
        <v>67</v>
      </c>
      <c r="Y2" s="58" t="s">
        <v>68</v>
      </c>
      <c r="Z2" s="59">
        <v>97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0"/>
      <c r="Z3" s="61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0"/>
      <c r="Z4" s="61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0"/>
      <c r="Z5" s="61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0"/>
      <c r="Z6" s="61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2"/>
      <c r="Z7" s="63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64" t="s">
        <v>24</v>
      </c>
    </row>
    <row r="9" spans="1:26">
      <c r="A9" s="14" t="s">
        <v>25</v>
      </c>
      <c r="B9" s="15" t="s">
        <v>121</v>
      </c>
      <c r="C9" s="16">
        <v>0.14998</v>
      </c>
      <c r="D9" s="17"/>
      <c r="E9" s="17">
        <v>0.0064</v>
      </c>
      <c r="F9" s="18"/>
      <c r="G9" s="17"/>
      <c r="H9" s="17"/>
      <c r="I9" s="17">
        <v>0.0198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5"/>
      <c r="Z9" s="66" t="s">
        <v>130</v>
      </c>
    </row>
    <row r="10" spans="1:26">
      <c r="A10" s="19"/>
      <c r="B10" s="20" t="s">
        <v>122</v>
      </c>
      <c r="C10" s="21"/>
      <c r="D10" s="22"/>
      <c r="E10" s="22">
        <v>0.0073</v>
      </c>
      <c r="F10" s="23">
        <v>0.0006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7"/>
      <c r="Z10" s="68"/>
    </row>
    <row r="11" spans="1:26">
      <c r="A11" s="19"/>
      <c r="B11" s="24" t="s">
        <v>29</v>
      </c>
      <c r="C11" s="21"/>
      <c r="D11" s="22">
        <v>0.0094</v>
      </c>
      <c r="E11" s="22"/>
      <c r="F11" s="23"/>
      <c r="G11" s="22"/>
      <c r="H11" s="22"/>
      <c r="I11" s="22"/>
      <c r="J11" s="22">
        <v>0.030444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7"/>
      <c r="Z11" s="68"/>
    </row>
    <row r="12" spans="1:26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7"/>
      <c r="Z12" s="68"/>
    </row>
    <row r="13" spans="1:26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9"/>
      <c r="Z13" s="68"/>
    </row>
    <row r="14" spans="1:26">
      <c r="A14" s="14" t="s">
        <v>30</v>
      </c>
      <c r="B14" s="15" t="s">
        <v>112</v>
      </c>
      <c r="C14" s="16"/>
      <c r="D14" s="17"/>
      <c r="E14" s="17"/>
      <c r="F14" s="18"/>
      <c r="G14" s="17"/>
      <c r="H14" s="17"/>
      <c r="I14" s="17"/>
      <c r="J14" s="17"/>
      <c r="K14" s="17"/>
      <c r="L14" s="17">
        <v>0.1443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5"/>
      <c r="Z14" s="68"/>
    </row>
    <row r="15" spans="1:26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7"/>
      <c r="Z15" s="68"/>
    </row>
    <row r="16" spans="1:26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7"/>
      <c r="Z16" s="68"/>
    </row>
    <row r="17" spans="1:26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70"/>
      <c r="Z17" s="68"/>
    </row>
    <row r="18" spans="1:26">
      <c r="A18" s="35" t="s">
        <v>31</v>
      </c>
      <c r="B18" s="36" t="s">
        <v>149</v>
      </c>
      <c r="C18" s="16"/>
      <c r="D18" s="17"/>
      <c r="E18" s="17"/>
      <c r="F18" s="18"/>
      <c r="G18" s="17">
        <v>0.005</v>
      </c>
      <c r="H18" s="17"/>
      <c r="I18" s="17"/>
      <c r="J18" s="17"/>
      <c r="K18" s="17"/>
      <c r="L18" s="17"/>
      <c r="M18" s="17">
        <v>0.07421</v>
      </c>
      <c r="N18" s="17">
        <v>0.087</v>
      </c>
      <c r="O18" s="17">
        <v>0.0104</v>
      </c>
      <c r="P18" s="17">
        <v>0.01</v>
      </c>
      <c r="Q18" s="17">
        <v>0.00245</v>
      </c>
      <c r="R18" s="17"/>
      <c r="S18" s="17"/>
      <c r="T18" s="17"/>
      <c r="U18" s="17"/>
      <c r="V18" s="17"/>
      <c r="W18" s="17"/>
      <c r="X18" s="17"/>
      <c r="Y18" s="65"/>
      <c r="Z18" s="68"/>
    </row>
    <row r="19" ht="16" customHeight="1" spans="1:26">
      <c r="A19" s="37"/>
      <c r="B19" s="38" t="s">
        <v>179</v>
      </c>
      <c r="C19" s="21"/>
      <c r="D19" s="22">
        <v>0.0073</v>
      </c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>
        <v>0.015</v>
      </c>
      <c r="P19" s="22">
        <v>0.019</v>
      </c>
      <c r="Q19" s="22">
        <v>0.004</v>
      </c>
      <c r="R19" s="22"/>
      <c r="S19" s="22">
        <v>0.0404</v>
      </c>
      <c r="T19" s="22">
        <v>0.0303</v>
      </c>
      <c r="U19" s="22">
        <v>0.06599</v>
      </c>
      <c r="V19" s="22">
        <v>0.0041</v>
      </c>
      <c r="W19" s="22"/>
      <c r="X19" s="22"/>
      <c r="Y19" s="67"/>
      <c r="Z19" s="68"/>
    </row>
    <row r="20" spans="1:26">
      <c r="A20" s="37"/>
      <c r="B20" s="39" t="s">
        <v>34</v>
      </c>
      <c r="C20" s="21"/>
      <c r="D20" s="22"/>
      <c r="E20" s="22">
        <v>0.00844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0.0182</v>
      </c>
      <c r="S20" s="22"/>
      <c r="T20" s="22"/>
      <c r="U20" s="22"/>
      <c r="V20" s="22"/>
      <c r="W20" s="22"/>
      <c r="X20" s="22"/>
      <c r="Y20" s="67"/>
      <c r="Z20" s="68"/>
    </row>
    <row r="21" spans="1:26">
      <c r="A21" s="37"/>
      <c r="B21" s="24" t="s">
        <v>35</v>
      </c>
      <c r="C21" s="21"/>
      <c r="D21" s="22"/>
      <c r="E21" s="22"/>
      <c r="F21" s="23"/>
      <c r="G21" s="22"/>
      <c r="H21" s="22"/>
      <c r="I21" s="22"/>
      <c r="J21" s="22"/>
      <c r="K21" s="22">
        <v>0.05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7"/>
      <c r="Z21" s="68"/>
    </row>
    <row r="22" spans="1:26">
      <c r="A22" s="40"/>
      <c r="B22" s="41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9"/>
      <c r="Z22" s="68"/>
    </row>
    <row r="23" spans="1:26">
      <c r="A23" s="35" t="s">
        <v>36</v>
      </c>
      <c r="B23" s="15" t="s">
        <v>73</v>
      </c>
      <c r="C23" s="16">
        <v>0.015</v>
      </c>
      <c r="D23" s="17">
        <v>0.00244</v>
      </c>
      <c r="E23" s="17">
        <v>0.0103</v>
      </c>
      <c r="F23" s="18"/>
      <c r="G23" s="17"/>
      <c r="H23" s="17">
        <v>0.0052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0.073</v>
      </c>
      <c r="X23" s="17">
        <v>5</v>
      </c>
      <c r="Y23" s="65">
        <v>7</v>
      </c>
      <c r="Z23" s="68"/>
    </row>
    <row r="24" spans="1:26">
      <c r="A24" s="37"/>
      <c r="B24" s="20" t="s">
        <v>74</v>
      </c>
      <c r="C24" s="21"/>
      <c r="D24" s="22"/>
      <c r="E24" s="22">
        <v>0.003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0.0262</v>
      </c>
      <c r="W24" s="22"/>
      <c r="X24" s="22"/>
      <c r="Y24" s="67"/>
      <c r="Z24" s="68"/>
    </row>
    <row r="25" spans="1:26">
      <c r="A25" s="37"/>
      <c r="B25" s="20" t="s">
        <v>55</v>
      </c>
      <c r="C25" s="21"/>
      <c r="D25" s="22"/>
      <c r="E25" s="22">
        <v>0.007</v>
      </c>
      <c r="F25" s="23">
        <v>0.0006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67"/>
      <c r="Z25" s="68"/>
    </row>
    <row r="26" spans="1:26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70"/>
      <c r="Z26" s="68"/>
    </row>
    <row r="27" spans="1:26">
      <c r="A27" s="40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69"/>
      <c r="Z27" s="71"/>
    </row>
    <row r="28" ht="15.6" spans="1:26">
      <c r="A28" s="42" t="s">
        <v>38</v>
      </c>
      <c r="B28" s="43"/>
      <c r="C28" s="16">
        <f>SUM(C9:C27)</f>
        <v>0.16498</v>
      </c>
      <c r="D28" s="17">
        <f>SUM(D9:D27)</f>
        <v>0.01914</v>
      </c>
      <c r="E28" s="17">
        <f>SUM(E9:E27)</f>
        <v>0.04244</v>
      </c>
      <c r="F28" s="17">
        <f>SUM(F9:F27)</f>
        <v>0.0012</v>
      </c>
      <c r="G28" s="17">
        <f>SUM(G9:G27)</f>
        <v>0.005</v>
      </c>
      <c r="H28" s="17">
        <f>SUM(H9:H27)</f>
        <v>0.0052</v>
      </c>
      <c r="I28" s="17">
        <f>SUM(I9:I27)</f>
        <v>0.0198</v>
      </c>
      <c r="J28" s="17">
        <f>SUM(J9:J27)</f>
        <v>0.030444</v>
      </c>
      <c r="K28" s="17">
        <f>SUM(K9:K27)</f>
        <v>0.05</v>
      </c>
      <c r="L28" s="17">
        <f>SUM(L9:L27)</f>
        <v>0.1443</v>
      </c>
      <c r="M28" s="17">
        <f t="shared" ref="M28:W28" si="0">SUM(M9:M27)</f>
        <v>0.07421</v>
      </c>
      <c r="N28" s="17">
        <f t="shared" si="0"/>
        <v>0.087</v>
      </c>
      <c r="O28" s="17">
        <f t="shared" si="0"/>
        <v>0.0254</v>
      </c>
      <c r="P28" s="17">
        <f t="shared" si="0"/>
        <v>0.029</v>
      </c>
      <c r="Q28" s="17">
        <f t="shared" si="0"/>
        <v>0.00645</v>
      </c>
      <c r="R28" s="17">
        <f t="shared" si="0"/>
        <v>0.0182</v>
      </c>
      <c r="S28" s="17">
        <f t="shared" si="0"/>
        <v>0.0404</v>
      </c>
      <c r="T28" s="17">
        <f t="shared" si="0"/>
        <v>0.0303</v>
      </c>
      <c r="U28" s="17">
        <f t="shared" si="0"/>
        <v>0.06599</v>
      </c>
      <c r="V28" s="17">
        <f t="shared" si="0"/>
        <v>0.0303</v>
      </c>
      <c r="W28" s="17">
        <f t="shared" si="0"/>
        <v>0.073</v>
      </c>
      <c r="X28" s="17">
        <v>5</v>
      </c>
      <c r="Y28" s="65">
        <v>7</v>
      </c>
      <c r="Z28" s="72"/>
    </row>
    <row r="29" ht="15.6" hidden="1" spans="1:26">
      <c r="A29" s="44" t="s">
        <v>39</v>
      </c>
      <c r="B29" s="45"/>
      <c r="C29" s="46">
        <f>97*C28</f>
        <v>16.00306</v>
      </c>
      <c r="D29" s="46">
        <f>97*D28</f>
        <v>1.85658</v>
      </c>
      <c r="E29" s="46">
        <f>97*E28</f>
        <v>4.11668</v>
      </c>
      <c r="F29" s="46">
        <f>97*F28</f>
        <v>0.1164</v>
      </c>
      <c r="G29" s="46">
        <f>97*G28</f>
        <v>0.485</v>
      </c>
      <c r="H29" s="46">
        <f>97*H28</f>
        <v>0.5044</v>
      </c>
      <c r="I29" s="46">
        <f>97*I28</f>
        <v>1.9206</v>
      </c>
      <c r="J29" s="46">
        <f>97*J28</f>
        <v>2.953068</v>
      </c>
      <c r="K29" s="46">
        <f>97*K28</f>
        <v>4.85</v>
      </c>
      <c r="L29" s="46">
        <f>97*L28</f>
        <v>13.9971</v>
      </c>
      <c r="M29" s="46">
        <f t="shared" ref="M29:Y29" si="1">97*M28</f>
        <v>7.19837</v>
      </c>
      <c r="N29" s="46">
        <f t="shared" si="1"/>
        <v>8.439</v>
      </c>
      <c r="O29" s="46">
        <f t="shared" si="1"/>
        <v>2.4638</v>
      </c>
      <c r="P29" s="46">
        <f t="shared" si="1"/>
        <v>2.813</v>
      </c>
      <c r="Q29" s="46">
        <f t="shared" si="1"/>
        <v>0.62565</v>
      </c>
      <c r="R29" s="46">
        <f t="shared" si="1"/>
        <v>1.7654</v>
      </c>
      <c r="S29" s="46">
        <f t="shared" si="1"/>
        <v>3.9188</v>
      </c>
      <c r="T29" s="46">
        <f t="shared" si="1"/>
        <v>2.9391</v>
      </c>
      <c r="U29" s="46">
        <f t="shared" si="1"/>
        <v>6.40103</v>
      </c>
      <c r="V29" s="46">
        <f t="shared" si="1"/>
        <v>2.9391</v>
      </c>
      <c r="W29" s="46">
        <f t="shared" si="1"/>
        <v>7.081</v>
      </c>
      <c r="X29" s="46">
        <v>5</v>
      </c>
      <c r="Y29" s="46">
        <v>7</v>
      </c>
      <c r="Z29" s="73"/>
    </row>
    <row r="30" ht="15.6" spans="1:26">
      <c r="A30" s="44" t="s">
        <v>39</v>
      </c>
      <c r="B30" s="45"/>
      <c r="C30" s="47">
        <f>ROUND(C29,2)</f>
        <v>16</v>
      </c>
      <c r="D30" s="48">
        <f>ROUND(D29,2)</f>
        <v>1.86</v>
      </c>
      <c r="E30" s="48">
        <f>ROUND(E29,2)</f>
        <v>4.12</v>
      </c>
      <c r="F30" s="48">
        <f>ROUND(F29,2)</f>
        <v>0.12</v>
      </c>
      <c r="G30" s="48">
        <f>ROUND(G29,2)</f>
        <v>0.49</v>
      </c>
      <c r="H30" s="48">
        <f>ROUND(H29,2)</f>
        <v>0.5</v>
      </c>
      <c r="I30" s="48">
        <f>ROUND(I29,2)</f>
        <v>1.92</v>
      </c>
      <c r="J30" s="48">
        <f>ROUND(J29,2)</f>
        <v>2.95</v>
      </c>
      <c r="K30" s="48">
        <f>ROUND(K29,2)</f>
        <v>4.85</v>
      </c>
      <c r="L30" s="48">
        <f>ROUND(L29,2)</f>
        <v>14</v>
      </c>
      <c r="M30" s="48">
        <f t="shared" ref="M30:W30" si="2">ROUND(M29,2)</f>
        <v>7.2</v>
      </c>
      <c r="N30" s="48">
        <f t="shared" si="2"/>
        <v>8.44</v>
      </c>
      <c r="O30" s="48">
        <f t="shared" si="2"/>
        <v>2.46</v>
      </c>
      <c r="P30" s="48">
        <f t="shared" si="2"/>
        <v>2.81</v>
      </c>
      <c r="Q30" s="48">
        <f t="shared" si="2"/>
        <v>0.63</v>
      </c>
      <c r="R30" s="48">
        <f t="shared" si="2"/>
        <v>1.77</v>
      </c>
      <c r="S30" s="48">
        <f t="shared" si="2"/>
        <v>3.92</v>
      </c>
      <c r="T30" s="48">
        <f t="shared" si="2"/>
        <v>2.94</v>
      </c>
      <c r="U30" s="48">
        <f t="shared" si="2"/>
        <v>6.4</v>
      </c>
      <c r="V30" s="48">
        <f t="shared" si="2"/>
        <v>2.94</v>
      </c>
      <c r="W30" s="48">
        <f t="shared" si="2"/>
        <v>7.08</v>
      </c>
      <c r="X30" s="56">
        <v>5</v>
      </c>
      <c r="Y30" s="74">
        <v>7</v>
      </c>
      <c r="Z30" s="73"/>
    </row>
    <row r="31" ht="15.6" spans="1:26">
      <c r="A31" s="44" t="s">
        <v>40</v>
      </c>
      <c r="B31" s="45"/>
      <c r="C31" s="47">
        <v>80</v>
      </c>
      <c r="D31" s="49">
        <v>800</v>
      </c>
      <c r="E31" s="49">
        <v>85</v>
      </c>
      <c r="F31" s="49">
        <v>1600</v>
      </c>
      <c r="G31" s="48">
        <v>140</v>
      </c>
      <c r="H31" s="48">
        <v>150</v>
      </c>
      <c r="I31" s="48">
        <v>185</v>
      </c>
      <c r="J31" s="49">
        <v>62.37</v>
      </c>
      <c r="K31" s="49">
        <v>39.5</v>
      </c>
      <c r="L31" s="48">
        <v>100</v>
      </c>
      <c r="M31" s="48">
        <v>253</v>
      </c>
      <c r="N31" s="48">
        <v>30</v>
      </c>
      <c r="O31" s="48">
        <v>52</v>
      </c>
      <c r="P31" s="56">
        <v>80</v>
      </c>
      <c r="Q31" s="48">
        <v>220</v>
      </c>
      <c r="R31" s="48">
        <v>250</v>
      </c>
      <c r="S31" s="48">
        <v>88</v>
      </c>
      <c r="T31" s="48">
        <v>325</v>
      </c>
      <c r="U31" s="48">
        <v>35</v>
      </c>
      <c r="V31" s="48">
        <v>400</v>
      </c>
      <c r="W31" s="48">
        <v>319.2</v>
      </c>
      <c r="X31" s="56">
        <v>6</v>
      </c>
      <c r="Y31" s="74">
        <v>2.7</v>
      </c>
      <c r="Z31" s="20"/>
    </row>
    <row r="32" ht="16.35" spans="1:26">
      <c r="A32" s="50" t="s">
        <v>41</v>
      </c>
      <c r="B32" s="51"/>
      <c r="C32" s="52">
        <f t="shared" ref="C32:M32" si="3">C31*C30</f>
        <v>1280</v>
      </c>
      <c r="D32" s="52">
        <f t="shared" si="3"/>
        <v>1488</v>
      </c>
      <c r="E32" s="52">
        <f t="shared" si="3"/>
        <v>350.2</v>
      </c>
      <c r="F32" s="52">
        <f t="shared" si="3"/>
        <v>192</v>
      </c>
      <c r="G32" s="52">
        <f t="shared" si="3"/>
        <v>68.6</v>
      </c>
      <c r="H32" s="52">
        <f t="shared" si="3"/>
        <v>75</v>
      </c>
      <c r="I32" s="52">
        <f t="shared" si="3"/>
        <v>355.2</v>
      </c>
      <c r="J32" s="52">
        <f t="shared" si="3"/>
        <v>183.9915</v>
      </c>
      <c r="K32" s="52">
        <f t="shared" si="3"/>
        <v>191.575</v>
      </c>
      <c r="L32" s="52">
        <f t="shared" si="3"/>
        <v>1400</v>
      </c>
      <c r="M32" s="52">
        <f t="shared" ref="M32:Z32" si="4">M31*M30</f>
        <v>1821.6</v>
      </c>
      <c r="N32" s="52">
        <f t="shared" si="4"/>
        <v>253.2</v>
      </c>
      <c r="O32" s="52">
        <f t="shared" si="4"/>
        <v>127.92</v>
      </c>
      <c r="P32" s="52">
        <f t="shared" si="4"/>
        <v>224.8</v>
      </c>
      <c r="Q32" s="52">
        <f t="shared" si="4"/>
        <v>138.6</v>
      </c>
      <c r="R32" s="52">
        <f t="shared" si="4"/>
        <v>442.5</v>
      </c>
      <c r="S32" s="52">
        <f t="shared" si="4"/>
        <v>344.96</v>
      </c>
      <c r="T32" s="52">
        <f t="shared" si="4"/>
        <v>955.5</v>
      </c>
      <c r="U32" s="52">
        <f t="shared" si="4"/>
        <v>224</v>
      </c>
      <c r="V32" s="52">
        <f t="shared" si="4"/>
        <v>1176</v>
      </c>
      <c r="W32" s="52">
        <f t="shared" si="4"/>
        <v>2259.936</v>
      </c>
      <c r="X32" s="52">
        <f t="shared" si="4"/>
        <v>30</v>
      </c>
      <c r="Y32" s="52">
        <f t="shared" si="4"/>
        <v>18.9</v>
      </c>
      <c r="Z32" s="75">
        <f>SUM(C32:Y32)</f>
        <v>13602.4825</v>
      </c>
    </row>
    <row r="33" ht="15.6" spans="1:26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7">
        <f>Z32/Z2</f>
        <v>140.231778350515</v>
      </c>
    </row>
    <row r="34" customFormat="1" ht="27" customHeight="1" spans="2:13">
      <c r="B34" s="55" t="s">
        <v>162</v>
      </c>
      <c r="M34" s="57"/>
    </row>
    <row r="35" customFormat="1" ht="27" customHeight="1" spans="2:13">
      <c r="B35" s="55" t="s">
        <v>87</v>
      </c>
      <c r="M35" s="57"/>
    </row>
    <row r="36" customFormat="1" ht="27" customHeight="1" spans="2:2">
      <c r="B36" s="55" t="s">
        <v>88</v>
      </c>
    </row>
  </sheetData>
  <mergeCells count="38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7"/>
  <sheetViews>
    <sheetView workbookViewId="0">
      <pane ySplit="7" topLeftCell="A23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6" customWidth="1"/>
    <col min="4" max="4" width="6.66666666666667" customWidth="1"/>
    <col min="5" max="5" width="6.22222222222222" customWidth="1"/>
    <col min="6" max="6" width="6.11111111111111" customWidth="1"/>
    <col min="7" max="7" width="7.33333333333333" style="127" customWidth="1"/>
    <col min="8" max="8" width="5.44444444444444" customWidth="1"/>
    <col min="9" max="9" width="6.11111111111111" customWidth="1"/>
    <col min="10" max="10" width="6.44444444444444" customWidth="1"/>
    <col min="11" max="11" width="6.33333333333333" customWidth="1"/>
    <col min="12" max="12" width="5.55555555555556" customWidth="1"/>
    <col min="13" max="13" width="6" customWidth="1"/>
    <col min="14" max="14" width="6.11111111111111" customWidth="1"/>
    <col min="15" max="15" width="7" customWidth="1"/>
    <col min="16" max="16" width="5.11111111111111" customWidth="1"/>
    <col min="17" max="17" width="6.44444444444444" customWidth="1"/>
    <col min="18" max="18" width="6" customWidth="1"/>
    <col min="19" max="20" width="6.44444444444444" customWidth="1"/>
    <col min="21" max="21" width="6.33333333333333" customWidth="1"/>
    <col min="22" max="22" width="6.55555555555556" customWidth="1"/>
    <col min="23" max="23" width="5.33333333333333" customWidth="1"/>
    <col min="24" max="24" width="5" customWidth="1"/>
    <col min="25" max="25" width="8.66666666666667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62</v>
      </c>
      <c r="C2" s="4" t="s">
        <v>2</v>
      </c>
      <c r="D2" s="4" t="s">
        <v>3</v>
      </c>
      <c r="E2" s="4" t="s">
        <v>4</v>
      </c>
      <c r="F2" s="4" t="s">
        <v>46</v>
      </c>
      <c r="G2" s="128" t="s">
        <v>6</v>
      </c>
      <c r="H2" s="4" t="s">
        <v>8</v>
      </c>
      <c r="I2" s="4" t="s">
        <v>9</v>
      </c>
      <c r="J2" s="4" t="s">
        <v>63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50</v>
      </c>
      <c r="P2" s="4" t="s">
        <v>20</v>
      </c>
      <c r="Q2" s="4" t="s">
        <v>64</v>
      </c>
      <c r="R2" s="4" t="s">
        <v>65</v>
      </c>
      <c r="S2" s="4" t="s">
        <v>10</v>
      </c>
      <c r="T2" s="4" t="s">
        <v>18</v>
      </c>
      <c r="U2" s="4" t="s">
        <v>5</v>
      </c>
      <c r="V2" s="4" t="s">
        <v>66</v>
      </c>
      <c r="W2" s="4" t="s">
        <v>67</v>
      </c>
      <c r="X2" s="4" t="s">
        <v>68</v>
      </c>
      <c r="Y2" s="136">
        <v>30</v>
      </c>
    </row>
    <row r="3" spans="1:25">
      <c r="A3" s="5"/>
      <c r="B3" s="6"/>
      <c r="C3" s="7"/>
      <c r="D3" s="7"/>
      <c r="E3" s="7"/>
      <c r="F3" s="7"/>
      <c r="G3" s="12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37"/>
    </row>
    <row r="4" spans="1:25">
      <c r="A4" s="5"/>
      <c r="B4" s="6"/>
      <c r="C4" s="7"/>
      <c r="D4" s="7"/>
      <c r="E4" s="7"/>
      <c r="F4" s="7"/>
      <c r="G4" s="1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37"/>
    </row>
    <row r="5" ht="12" customHeight="1" spans="1:25">
      <c r="A5" s="5"/>
      <c r="B5" s="6"/>
      <c r="C5" s="7"/>
      <c r="D5" s="7"/>
      <c r="E5" s="7"/>
      <c r="F5" s="7"/>
      <c r="G5" s="12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37"/>
    </row>
    <row r="6" spans="1:25">
      <c r="A6" s="5"/>
      <c r="B6" s="6"/>
      <c r="C6" s="7"/>
      <c r="D6" s="7"/>
      <c r="E6" s="7"/>
      <c r="F6" s="7"/>
      <c r="G6" s="12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37"/>
    </row>
    <row r="7" ht="28" customHeight="1" spans="1:25">
      <c r="A7" s="130"/>
      <c r="B7" s="9"/>
      <c r="C7" s="10"/>
      <c r="D7" s="10"/>
      <c r="E7" s="10"/>
      <c r="F7" s="10"/>
      <c r="G7" s="13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38"/>
    </row>
    <row r="8" ht="15" customHeight="1" spans="1:25">
      <c r="A8" s="132"/>
      <c r="B8" s="133"/>
      <c r="C8" s="134">
        <v>1</v>
      </c>
      <c r="D8" s="134">
        <v>2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  <c r="K8" s="134">
        <v>9</v>
      </c>
      <c r="L8" s="134">
        <v>10</v>
      </c>
      <c r="M8" s="134">
        <v>11</v>
      </c>
      <c r="N8" s="134">
        <v>12</v>
      </c>
      <c r="O8" s="134">
        <v>13</v>
      </c>
      <c r="P8" s="134">
        <v>14</v>
      </c>
      <c r="Q8" s="134">
        <v>15</v>
      </c>
      <c r="R8" s="134">
        <v>16</v>
      </c>
      <c r="S8" s="134">
        <v>17</v>
      </c>
      <c r="T8" s="134">
        <v>18</v>
      </c>
      <c r="U8" s="134">
        <v>19</v>
      </c>
      <c r="V8" s="134">
        <v>20</v>
      </c>
      <c r="W8" s="134">
        <v>21</v>
      </c>
      <c r="X8" s="134">
        <v>22</v>
      </c>
      <c r="Y8" s="139" t="s">
        <v>24</v>
      </c>
    </row>
    <row r="9" spans="1:25">
      <c r="A9" s="14" t="s">
        <v>25</v>
      </c>
      <c r="B9" s="15" t="s">
        <v>69</v>
      </c>
      <c r="C9" s="16">
        <v>0.1493</v>
      </c>
      <c r="D9" s="17"/>
      <c r="E9" s="17">
        <v>0.0064</v>
      </c>
      <c r="F9" s="17">
        <v>0.0266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65"/>
      <c r="S9" s="65"/>
      <c r="T9" s="65"/>
      <c r="U9" s="65"/>
      <c r="V9" s="65"/>
      <c r="W9" s="65"/>
      <c r="X9" s="65"/>
      <c r="Y9" s="66" t="s">
        <v>27</v>
      </c>
    </row>
    <row r="10" spans="1:25">
      <c r="A10" s="19"/>
      <c r="B10" s="20" t="s">
        <v>55</v>
      </c>
      <c r="C10" s="21"/>
      <c r="D10" s="22"/>
      <c r="E10" s="22">
        <v>0.0082</v>
      </c>
      <c r="F10" s="22"/>
      <c r="G10" s="23">
        <v>0.0006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67"/>
      <c r="S10" s="67"/>
      <c r="T10" s="67"/>
      <c r="U10" s="67"/>
      <c r="V10" s="67"/>
      <c r="W10" s="67"/>
      <c r="X10" s="67"/>
      <c r="Y10" s="68"/>
    </row>
    <row r="11" spans="1:25">
      <c r="A11" s="19"/>
      <c r="B11" s="24" t="s">
        <v>56</v>
      </c>
      <c r="C11" s="21"/>
      <c r="D11" s="22">
        <v>0.0102</v>
      </c>
      <c r="E11" s="22"/>
      <c r="F11" s="22"/>
      <c r="G11" s="23"/>
      <c r="H11" s="22">
        <v>0.0314</v>
      </c>
      <c r="I11" s="22"/>
      <c r="J11" s="22"/>
      <c r="K11" s="22"/>
      <c r="L11" s="22"/>
      <c r="M11" s="22"/>
      <c r="N11" s="22"/>
      <c r="O11" s="22"/>
      <c r="P11" s="22"/>
      <c r="Q11" s="22"/>
      <c r="R11" s="67"/>
      <c r="S11" s="67"/>
      <c r="T11" s="67"/>
      <c r="U11" s="67"/>
      <c r="V11" s="67"/>
      <c r="W11" s="67"/>
      <c r="X11" s="67"/>
      <c r="Y11" s="68"/>
    </row>
    <row r="12" spans="1:25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67"/>
      <c r="S12" s="67"/>
      <c r="T12" s="67"/>
      <c r="U12" s="67"/>
      <c r="V12" s="67"/>
      <c r="W12" s="67"/>
      <c r="X12" s="67"/>
      <c r="Y12" s="68"/>
    </row>
    <row r="13" ht="13.95" spans="1:25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69"/>
      <c r="S13" s="69"/>
      <c r="T13" s="69"/>
      <c r="U13" s="69"/>
      <c r="V13" s="69"/>
      <c r="W13" s="69"/>
      <c r="X13" s="69"/>
      <c r="Y13" s="68"/>
    </row>
    <row r="14" spans="1:25">
      <c r="A14" s="14" t="s">
        <v>30</v>
      </c>
      <c r="B14" s="15" t="s">
        <v>63</v>
      </c>
      <c r="C14" s="16"/>
      <c r="D14" s="17"/>
      <c r="E14" s="17"/>
      <c r="F14" s="17"/>
      <c r="G14" s="18"/>
      <c r="H14" s="17"/>
      <c r="I14" s="17"/>
      <c r="J14" s="17">
        <v>0.1066</v>
      </c>
      <c r="K14" s="17"/>
      <c r="L14" s="17"/>
      <c r="M14" s="17"/>
      <c r="N14" s="17"/>
      <c r="O14" s="17"/>
      <c r="P14" s="17"/>
      <c r="Q14" s="17"/>
      <c r="R14" s="65"/>
      <c r="S14" s="65"/>
      <c r="T14" s="65"/>
      <c r="U14" s="65"/>
      <c r="V14" s="65"/>
      <c r="W14" s="65"/>
      <c r="X14" s="65"/>
      <c r="Y14" s="68"/>
    </row>
    <row r="15" spans="1:25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67"/>
      <c r="S15" s="67"/>
      <c r="T15" s="67"/>
      <c r="U15" s="67"/>
      <c r="V15" s="67"/>
      <c r="W15" s="67"/>
      <c r="X15" s="67"/>
      <c r="Y15" s="68"/>
    </row>
    <row r="16" spans="1:25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67"/>
      <c r="S16" s="67"/>
      <c r="T16" s="67"/>
      <c r="U16" s="67"/>
      <c r="V16" s="67"/>
      <c r="W16" s="67"/>
      <c r="X16" s="67"/>
      <c r="Y16" s="68"/>
    </row>
    <row r="17" ht="13.95" spans="1:25">
      <c r="A17" s="30"/>
      <c r="B17" s="26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70"/>
      <c r="S17" s="70"/>
      <c r="T17" s="70"/>
      <c r="U17" s="70"/>
      <c r="V17" s="70"/>
      <c r="W17" s="70"/>
      <c r="X17" s="70"/>
      <c r="Y17" s="68"/>
    </row>
    <row r="18" ht="18" customHeight="1" spans="1:25">
      <c r="A18" s="35" t="s">
        <v>31</v>
      </c>
      <c r="B18" s="36" t="s">
        <v>70</v>
      </c>
      <c r="C18" s="16"/>
      <c r="D18" s="17"/>
      <c r="E18" s="17"/>
      <c r="F18" s="17"/>
      <c r="G18" s="18"/>
      <c r="H18" s="17"/>
      <c r="I18" s="17"/>
      <c r="J18" s="17"/>
      <c r="K18" s="17">
        <v>0.0834</v>
      </c>
      <c r="L18" s="17">
        <v>0.0104</v>
      </c>
      <c r="M18" s="17">
        <v>0.0113</v>
      </c>
      <c r="N18" s="17">
        <v>0.002322</v>
      </c>
      <c r="O18" s="17">
        <v>0.0828</v>
      </c>
      <c r="P18" s="17"/>
      <c r="Q18" s="17"/>
      <c r="R18" s="65">
        <v>0.0204</v>
      </c>
      <c r="S18" s="65"/>
      <c r="T18" s="65"/>
      <c r="U18" s="65"/>
      <c r="V18" s="65"/>
      <c r="W18" s="65"/>
      <c r="X18" s="65"/>
      <c r="Y18" s="68"/>
    </row>
    <row r="19" ht="15" customHeight="1" spans="1:25">
      <c r="A19" s="37"/>
      <c r="B19" s="38" t="s">
        <v>71</v>
      </c>
      <c r="C19" s="21"/>
      <c r="D19" s="22"/>
      <c r="E19" s="22"/>
      <c r="F19" s="22"/>
      <c r="G19" s="23"/>
      <c r="H19" s="22"/>
      <c r="I19" s="22"/>
      <c r="J19" s="22"/>
      <c r="K19" s="22"/>
      <c r="L19" s="22">
        <v>0.01</v>
      </c>
      <c r="M19" s="22">
        <v>0.0104</v>
      </c>
      <c r="N19" s="22">
        <v>0.0033</v>
      </c>
      <c r="O19" s="22">
        <v>0.0878</v>
      </c>
      <c r="P19" s="22">
        <v>0.0034</v>
      </c>
      <c r="Q19" s="22"/>
      <c r="R19" s="67"/>
      <c r="S19" s="67"/>
      <c r="T19" s="67">
        <v>0.0044</v>
      </c>
      <c r="U19" s="67"/>
      <c r="V19" s="67"/>
      <c r="W19" s="67"/>
      <c r="X19" s="67"/>
      <c r="Y19" s="68"/>
    </row>
    <row r="20" spans="1:25">
      <c r="A20" s="37"/>
      <c r="B20" s="39" t="s">
        <v>72</v>
      </c>
      <c r="C20" s="21"/>
      <c r="D20" s="22">
        <v>0.0073</v>
      </c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>
        <v>0.0444</v>
      </c>
      <c r="R20" s="67"/>
      <c r="S20" s="67"/>
      <c r="T20" s="67"/>
      <c r="U20" s="67"/>
      <c r="V20" s="67"/>
      <c r="W20" s="67"/>
      <c r="X20" s="67"/>
      <c r="Y20" s="68"/>
    </row>
    <row r="21" ht="15" customHeight="1" spans="1:25">
      <c r="A21" s="37"/>
      <c r="B21" s="38" t="s">
        <v>34</v>
      </c>
      <c r="C21" s="21"/>
      <c r="D21" s="22"/>
      <c r="E21" s="22">
        <v>0.008</v>
      </c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67"/>
      <c r="S21" s="67">
        <v>0.0175</v>
      </c>
      <c r="T21" s="67"/>
      <c r="U21" s="67"/>
      <c r="V21" s="67"/>
      <c r="W21" s="67"/>
      <c r="X21" s="67"/>
      <c r="Y21" s="68"/>
    </row>
    <row r="22" spans="1:25">
      <c r="A22" s="37"/>
      <c r="B22" s="24" t="s">
        <v>35</v>
      </c>
      <c r="C22" s="21"/>
      <c r="D22" s="22"/>
      <c r="E22" s="22"/>
      <c r="F22" s="22"/>
      <c r="G22" s="23"/>
      <c r="H22" s="22"/>
      <c r="I22" s="22">
        <v>0.0504</v>
      </c>
      <c r="J22" s="22"/>
      <c r="K22" s="22"/>
      <c r="L22" s="22"/>
      <c r="M22" s="22"/>
      <c r="N22" s="22"/>
      <c r="O22" s="22"/>
      <c r="P22" s="22"/>
      <c r="Q22" s="22"/>
      <c r="R22" s="67"/>
      <c r="S22" s="67"/>
      <c r="T22" s="67"/>
      <c r="U22" s="67"/>
      <c r="V22" s="67"/>
      <c r="W22" s="67"/>
      <c r="X22" s="67"/>
      <c r="Y22" s="68"/>
    </row>
    <row r="23" ht="13.95" spans="1:25">
      <c r="A23" s="40"/>
      <c r="B23" s="41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69"/>
      <c r="S23" s="69"/>
      <c r="T23" s="69"/>
      <c r="U23" s="69"/>
      <c r="V23" s="69"/>
      <c r="W23" s="69"/>
      <c r="X23" s="69"/>
      <c r="Y23" s="68"/>
    </row>
    <row r="24" spans="1:25">
      <c r="A24" s="35" t="s">
        <v>36</v>
      </c>
      <c r="B24" s="15" t="s">
        <v>73</v>
      </c>
      <c r="C24" s="16">
        <v>0.0174</v>
      </c>
      <c r="D24" s="17">
        <v>0.0022</v>
      </c>
      <c r="E24" s="17">
        <v>0.0103</v>
      </c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5"/>
      <c r="S24" s="65"/>
      <c r="T24" s="65"/>
      <c r="U24" s="65">
        <v>0.0054</v>
      </c>
      <c r="V24" s="65">
        <v>0.073</v>
      </c>
      <c r="W24" s="65">
        <v>2</v>
      </c>
      <c r="X24" s="65"/>
      <c r="Y24" s="68"/>
    </row>
    <row r="25" spans="1:25">
      <c r="A25" s="37"/>
      <c r="B25" s="20" t="s">
        <v>74</v>
      </c>
      <c r="C25" s="21"/>
      <c r="D25" s="22"/>
      <c r="E25" s="22">
        <v>0.0041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67"/>
      <c r="S25" s="67"/>
      <c r="T25" s="67">
        <v>0.0254</v>
      </c>
      <c r="U25" s="67"/>
      <c r="V25" s="67"/>
      <c r="W25" s="67"/>
      <c r="X25" s="67"/>
      <c r="Y25" s="68"/>
    </row>
    <row r="26" spans="1:25">
      <c r="A26" s="37"/>
      <c r="B26" s="20" t="s">
        <v>55</v>
      </c>
      <c r="C26" s="21"/>
      <c r="D26" s="22"/>
      <c r="E26" s="22">
        <v>0.0083</v>
      </c>
      <c r="F26" s="22"/>
      <c r="G26" s="23">
        <v>0.0006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67"/>
      <c r="S26" s="67"/>
      <c r="T26" s="67"/>
      <c r="U26" s="67"/>
      <c r="V26" s="67"/>
      <c r="W26" s="67"/>
      <c r="X26" s="67"/>
      <c r="Y26" s="68"/>
    </row>
    <row r="27" ht="13.95" spans="1:25">
      <c r="A27" s="37"/>
      <c r="B27" s="20"/>
      <c r="C27" s="21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67"/>
      <c r="S27" s="67"/>
      <c r="T27" s="67"/>
      <c r="U27" s="67"/>
      <c r="V27" s="67"/>
      <c r="W27" s="67"/>
      <c r="X27" s="67"/>
      <c r="Y27" s="71"/>
    </row>
    <row r="28" ht="13.95" spans="1:25">
      <c r="A28" s="40"/>
      <c r="B28" s="26"/>
      <c r="C28" s="27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69"/>
      <c r="S28" s="69"/>
      <c r="T28" s="69"/>
      <c r="U28" s="69"/>
      <c r="V28" s="69"/>
      <c r="W28" s="69"/>
      <c r="X28" s="69">
        <v>2</v>
      </c>
      <c r="Y28" s="140"/>
    </row>
    <row r="29" ht="15.6" spans="1:25">
      <c r="A29" s="42" t="s">
        <v>38</v>
      </c>
      <c r="B29" s="43"/>
      <c r="C29" s="16">
        <f t="shared" ref="C29:W29" si="0">SUM(C9:C28)</f>
        <v>0.1667</v>
      </c>
      <c r="D29" s="17">
        <f t="shared" si="0"/>
        <v>0.0197</v>
      </c>
      <c r="E29" s="17">
        <f t="shared" si="0"/>
        <v>0.0453</v>
      </c>
      <c r="F29" s="17">
        <f t="shared" si="0"/>
        <v>0.0266</v>
      </c>
      <c r="G29" s="17">
        <f t="shared" si="0"/>
        <v>0.0012</v>
      </c>
      <c r="H29" s="17">
        <f t="shared" si="0"/>
        <v>0.0314</v>
      </c>
      <c r="I29" s="17">
        <f t="shared" si="0"/>
        <v>0.0504</v>
      </c>
      <c r="J29" s="17">
        <f t="shared" si="0"/>
        <v>0.1066</v>
      </c>
      <c r="K29" s="17">
        <f t="shared" si="0"/>
        <v>0.0834</v>
      </c>
      <c r="L29" s="17">
        <f t="shared" si="0"/>
        <v>0.0204</v>
      </c>
      <c r="M29" s="17">
        <f t="shared" si="0"/>
        <v>0.0217</v>
      </c>
      <c r="N29" s="17">
        <f t="shared" si="0"/>
        <v>0.005622</v>
      </c>
      <c r="O29" s="17">
        <f t="shared" si="0"/>
        <v>0.1706</v>
      </c>
      <c r="P29" s="17">
        <f t="shared" si="0"/>
        <v>0.0034</v>
      </c>
      <c r="Q29" s="17">
        <f t="shared" si="0"/>
        <v>0.0444</v>
      </c>
      <c r="R29" s="17">
        <f t="shared" si="0"/>
        <v>0.0204</v>
      </c>
      <c r="S29" s="17">
        <f t="shared" si="0"/>
        <v>0.0175</v>
      </c>
      <c r="T29" s="17">
        <f t="shared" si="0"/>
        <v>0.0298</v>
      </c>
      <c r="U29" s="17">
        <f t="shared" si="0"/>
        <v>0.0054</v>
      </c>
      <c r="V29" s="94">
        <f t="shared" si="0"/>
        <v>0.073</v>
      </c>
      <c r="W29" s="102">
        <v>2</v>
      </c>
      <c r="X29" s="102">
        <v>2</v>
      </c>
      <c r="Y29" s="15"/>
    </row>
    <row r="30" ht="15.6" hidden="1" spans="1:25">
      <c r="A30" s="44" t="s">
        <v>39</v>
      </c>
      <c r="B30" s="45"/>
      <c r="C30" s="93">
        <f>30*C29</f>
        <v>5.001</v>
      </c>
      <c r="D30" s="93">
        <f t="shared" ref="D30:Z30" si="1">30*D29</f>
        <v>0.591</v>
      </c>
      <c r="E30" s="93">
        <f t="shared" si="1"/>
        <v>1.359</v>
      </c>
      <c r="F30" s="93">
        <f t="shared" si="1"/>
        <v>0.798</v>
      </c>
      <c r="G30" s="93">
        <f t="shared" si="1"/>
        <v>0.036</v>
      </c>
      <c r="H30" s="93">
        <f t="shared" si="1"/>
        <v>0.942</v>
      </c>
      <c r="I30" s="93">
        <f t="shared" si="1"/>
        <v>1.512</v>
      </c>
      <c r="J30" s="93">
        <v>15</v>
      </c>
      <c r="K30" s="93">
        <f t="shared" si="1"/>
        <v>2.502</v>
      </c>
      <c r="L30" s="93">
        <f t="shared" si="1"/>
        <v>0.612</v>
      </c>
      <c r="M30" s="93">
        <f t="shared" si="1"/>
        <v>0.651</v>
      </c>
      <c r="N30" s="93">
        <f t="shared" si="1"/>
        <v>0.16866</v>
      </c>
      <c r="O30" s="93">
        <f t="shared" si="1"/>
        <v>5.118</v>
      </c>
      <c r="P30" s="93">
        <f t="shared" si="1"/>
        <v>0.102</v>
      </c>
      <c r="Q30" s="93">
        <f t="shared" si="1"/>
        <v>1.332</v>
      </c>
      <c r="R30" s="93">
        <f t="shared" si="1"/>
        <v>0.612</v>
      </c>
      <c r="S30" s="93">
        <f t="shared" si="1"/>
        <v>0.525</v>
      </c>
      <c r="T30" s="93">
        <f t="shared" si="1"/>
        <v>0.894</v>
      </c>
      <c r="U30" s="93">
        <f t="shared" si="1"/>
        <v>0.162</v>
      </c>
      <c r="V30" s="93">
        <f t="shared" si="1"/>
        <v>2.19</v>
      </c>
      <c r="W30" s="93">
        <v>2</v>
      </c>
      <c r="X30" s="93">
        <f>30*X29</f>
        <v>60</v>
      </c>
      <c r="Y30" s="20"/>
    </row>
    <row r="31" ht="15.6" spans="1:25">
      <c r="A31" s="44" t="s">
        <v>39</v>
      </c>
      <c r="B31" s="45"/>
      <c r="C31" s="47">
        <f t="shared" ref="C31:W31" si="2">ROUND(C30,2)</f>
        <v>5</v>
      </c>
      <c r="D31" s="48">
        <f t="shared" si="2"/>
        <v>0.59</v>
      </c>
      <c r="E31" s="48">
        <f t="shared" si="2"/>
        <v>1.36</v>
      </c>
      <c r="F31" s="48">
        <f t="shared" si="2"/>
        <v>0.8</v>
      </c>
      <c r="G31" s="48">
        <f t="shared" si="2"/>
        <v>0.04</v>
      </c>
      <c r="H31" s="48">
        <f t="shared" si="2"/>
        <v>0.94</v>
      </c>
      <c r="I31" s="48">
        <f t="shared" si="2"/>
        <v>1.51</v>
      </c>
      <c r="J31" s="48">
        <v>15</v>
      </c>
      <c r="K31" s="48">
        <f t="shared" si="2"/>
        <v>2.5</v>
      </c>
      <c r="L31" s="56">
        <f t="shared" si="2"/>
        <v>0.61</v>
      </c>
      <c r="M31" s="56">
        <f t="shared" si="2"/>
        <v>0.65</v>
      </c>
      <c r="N31" s="56">
        <f t="shared" si="2"/>
        <v>0.17</v>
      </c>
      <c r="O31" s="56">
        <f t="shared" si="2"/>
        <v>5.12</v>
      </c>
      <c r="P31" s="56">
        <f t="shared" si="2"/>
        <v>0.1</v>
      </c>
      <c r="Q31" s="56">
        <f t="shared" si="2"/>
        <v>1.33</v>
      </c>
      <c r="R31" s="56">
        <f t="shared" si="2"/>
        <v>0.61</v>
      </c>
      <c r="S31" s="56">
        <f t="shared" si="2"/>
        <v>0.53</v>
      </c>
      <c r="T31" s="56">
        <f t="shared" si="2"/>
        <v>0.89</v>
      </c>
      <c r="U31" s="56">
        <f t="shared" si="2"/>
        <v>0.16</v>
      </c>
      <c r="V31" s="56">
        <f t="shared" si="2"/>
        <v>2.19</v>
      </c>
      <c r="W31" s="74">
        <v>2</v>
      </c>
      <c r="X31" s="74">
        <v>2</v>
      </c>
      <c r="Y31" s="20"/>
    </row>
    <row r="32" ht="15.6" spans="1:25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88</v>
      </c>
      <c r="G32" s="49">
        <v>1600</v>
      </c>
      <c r="H32" s="49">
        <v>62.37</v>
      </c>
      <c r="I32" s="49">
        <v>39.5</v>
      </c>
      <c r="J32" s="48">
        <v>40</v>
      </c>
      <c r="K32" s="48">
        <v>30</v>
      </c>
      <c r="L32" s="48">
        <v>52</v>
      </c>
      <c r="M32" s="56">
        <v>80</v>
      </c>
      <c r="N32" s="56">
        <v>220</v>
      </c>
      <c r="O32" s="48">
        <v>253</v>
      </c>
      <c r="P32" s="56">
        <v>85</v>
      </c>
      <c r="Q32" s="56">
        <v>140</v>
      </c>
      <c r="R32" s="56">
        <v>70</v>
      </c>
      <c r="S32" s="56">
        <v>250</v>
      </c>
      <c r="T32" s="56">
        <v>400</v>
      </c>
      <c r="U32" s="56">
        <v>150</v>
      </c>
      <c r="V32" s="56">
        <v>319.2</v>
      </c>
      <c r="W32" s="56">
        <v>6</v>
      </c>
      <c r="X32" s="56">
        <v>2.7</v>
      </c>
      <c r="Y32" s="73"/>
    </row>
    <row r="33" ht="16.35" spans="1:25">
      <c r="A33" s="50" t="s">
        <v>41</v>
      </c>
      <c r="B33" s="51"/>
      <c r="C33" s="126">
        <f t="shared" ref="C33:Z33" si="3">C31*C32</f>
        <v>400</v>
      </c>
      <c r="D33" s="126">
        <f t="shared" si="3"/>
        <v>472</v>
      </c>
      <c r="E33" s="126">
        <f t="shared" si="3"/>
        <v>115.6</v>
      </c>
      <c r="F33" s="126">
        <f t="shared" si="3"/>
        <v>70.4</v>
      </c>
      <c r="G33" s="126">
        <f t="shared" si="3"/>
        <v>64</v>
      </c>
      <c r="H33" s="126">
        <f t="shared" si="3"/>
        <v>58.6278</v>
      </c>
      <c r="I33" s="126">
        <f t="shared" si="3"/>
        <v>59.645</v>
      </c>
      <c r="J33" s="126">
        <f t="shared" si="3"/>
        <v>600</v>
      </c>
      <c r="K33" s="126">
        <f t="shared" si="3"/>
        <v>75</v>
      </c>
      <c r="L33" s="126">
        <f t="shared" si="3"/>
        <v>31.72</v>
      </c>
      <c r="M33" s="126">
        <f t="shared" si="3"/>
        <v>52</v>
      </c>
      <c r="N33" s="126">
        <f t="shared" si="3"/>
        <v>37.4</v>
      </c>
      <c r="O33" s="126">
        <f t="shared" si="3"/>
        <v>1295.36</v>
      </c>
      <c r="P33" s="126">
        <f t="shared" si="3"/>
        <v>8.5</v>
      </c>
      <c r="Q33" s="126">
        <f t="shared" si="3"/>
        <v>186.2</v>
      </c>
      <c r="R33" s="126">
        <f t="shared" si="3"/>
        <v>42.7</v>
      </c>
      <c r="S33" s="126">
        <f t="shared" si="3"/>
        <v>132.5</v>
      </c>
      <c r="T33" s="126">
        <f t="shared" si="3"/>
        <v>356</v>
      </c>
      <c r="U33" s="126">
        <f t="shared" si="3"/>
        <v>24</v>
      </c>
      <c r="V33" s="126">
        <f t="shared" si="3"/>
        <v>699.048</v>
      </c>
      <c r="W33" s="126">
        <f t="shared" si="3"/>
        <v>12</v>
      </c>
      <c r="X33" s="126">
        <f t="shared" si="3"/>
        <v>5.4</v>
      </c>
      <c r="Y33" s="75">
        <f>SUM(C33:X33)</f>
        <v>4798.1008</v>
      </c>
    </row>
    <row r="34" ht="15.6" spans="1:25">
      <c r="A34" s="53"/>
      <c r="B34" s="53"/>
      <c r="C34" s="54"/>
      <c r="D34" s="54"/>
      <c r="E34" s="54"/>
      <c r="F34" s="54"/>
      <c r="G34" s="13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7">
        <f>Y33/Y2</f>
        <v>159.936693333333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U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26" customWidth="1"/>
    <col min="3" max="4" width="6.44444444444444" customWidth="1"/>
    <col min="5" max="5" width="5.44444444444444" customWidth="1"/>
    <col min="6" max="6" width="5.55555555555556" customWidth="1"/>
    <col min="7" max="7" width="6.22222222222222" customWidth="1"/>
    <col min="8" max="8" width="7.33333333333333" style="127" customWidth="1"/>
    <col min="9" max="9" width="5.66666666666667" customWidth="1"/>
    <col min="10" max="10" width="5.44444444444444" customWidth="1"/>
    <col min="11" max="11" width="6.11111111111111" customWidth="1"/>
    <col min="12" max="12" width="6.22222222222222" customWidth="1"/>
    <col min="13" max="13" width="5.55555555555556" customWidth="1"/>
    <col min="14" max="14" width="5.66666666666667" customWidth="1"/>
    <col min="15" max="16" width="6.11111111111111" customWidth="1"/>
    <col min="17" max="17" width="7" customWidth="1"/>
    <col min="18" max="20" width="6.22222222222222" customWidth="1"/>
    <col min="21" max="21" width="8.44444444444444" customWidth="1"/>
  </cols>
  <sheetData>
    <row r="1" s="1" customFormat="1" ht="43" customHeight="1" spans="1:1">
      <c r="A1" s="1" t="s">
        <v>0</v>
      </c>
    </row>
    <row r="2" customHeight="1" spans="1:21">
      <c r="A2" s="2"/>
      <c r="B2" s="3" t="s">
        <v>75</v>
      </c>
      <c r="C2" s="4" t="s">
        <v>2</v>
      </c>
      <c r="D2" s="4" t="s">
        <v>3</v>
      </c>
      <c r="E2" s="4" t="s">
        <v>4</v>
      </c>
      <c r="F2" s="4" t="s">
        <v>47</v>
      </c>
      <c r="G2" s="4" t="s">
        <v>76</v>
      </c>
      <c r="H2" s="128" t="s">
        <v>6</v>
      </c>
      <c r="I2" s="4" t="s">
        <v>8</v>
      </c>
      <c r="J2" s="4" t="s">
        <v>9</v>
      </c>
      <c r="K2" s="4" t="s">
        <v>77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78</v>
      </c>
      <c r="Q2" s="4" t="s">
        <v>15</v>
      </c>
      <c r="R2" s="4" t="s">
        <v>10</v>
      </c>
      <c r="S2" s="4" t="s">
        <v>67</v>
      </c>
      <c r="T2" s="4" t="s">
        <v>79</v>
      </c>
      <c r="U2" s="136">
        <v>31</v>
      </c>
    </row>
    <row r="3" spans="1:21">
      <c r="A3" s="5"/>
      <c r="B3" s="6"/>
      <c r="C3" s="7"/>
      <c r="D3" s="7"/>
      <c r="E3" s="7"/>
      <c r="F3" s="7"/>
      <c r="G3" s="7"/>
      <c r="H3" s="12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37"/>
    </row>
    <row r="4" spans="1:21">
      <c r="A4" s="5"/>
      <c r="B4" s="6"/>
      <c r="C4" s="7"/>
      <c r="D4" s="7"/>
      <c r="E4" s="7"/>
      <c r="F4" s="7"/>
      <c r="G4" s="7"/>
      <c r="H4" s="12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37"/>
    </row>
    <row r="5" ht="12" customHeight="1" spans="1:21">
      <c r="A5" s="5"/>
      <c r="B5" s="6"/>
      <c r="C5" s="7"/>
      <c r="D5" s="7"/>
      <c r="E5" s="7"/>
      <c r="F5" s="7"/>
      <c r="G5" s="7"/>
      <c r="H5" s="12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37"/>
    </row>
    <row r="6" spans="1:21">
      <c r="A6" s="5"/>
      <c r="B6" s="6"/>
      <c r="C6" s="7"/>
      <c r="D6" s="7"/>
      <c r="E6" s="7"/>
      <c r="F6" s="7"/>
      <c r="G6" s="7"/>
      <c r="H6" s="12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37"/>
    </row>
    <row r="7" ht="28" customHeight="1" spans="1:21">
      <c r="A7" s="130"/>
      <c r="B7" s="9"/>
      <c r="C7" s="10"/>
      <c r="D7" s="10"/>
      <c r="E7" s="10"/>
      <c r="F7" s="10"/>
      <c r="G7" s="10"/>
      <c r="H7" s="13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38"/>
    </row>
    <row r="8" ht="15" customHeight="1" spans="1:21">
      <c r="A8" s="132"/>
      <c r="B8" s="133"/>
      <c r="C8" s="134">
        <v>1</v>
      </c>
      <c r="D8" s="134">
        <v>2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  <c r="K8" s="134">
        <v>9</v>
      </c>
      <c r="L8" s="134">
        <v>10</v>
      </c>
      <c r="M8" s="134">
        <v>11</v>
      </c>
      <c r="N8" s="134">
        <v>12</v>
      </c>
      <c r="O8" s="134">
        <v>13</v>
      </c>
      <c r="P8" s="134">
        <v>14</v>
      </c>
      <c r="Q8" s="134">
        <v>15</v>
      </c>
      <c r="R8" s="134">
        <v>16</v>
      </c>
      <c r="S8" s="134">
        <v>17</v>
      </c>
      <c r="T8" s="134">
        <v>18</v>
      </c>
      <c r="U8" s="139" t="s">
        <v>24</v>
      </c>
    </row>
    <row r="9" spans="1:21">
      <c r="A9" s="14" t="s">
        <v>25</v>
      </c>
      <c r="B9" s="15" t="s">
        <v>80</v>
      </c>
      <c r="C9" s="16">
        <v>0.1612</v>
      </c>
      <c r="D9" s="17"/>
      <c r="E9" s="17">
        <v>0.006</v>
      </c>
      <c r="F9" s="17"/>
      <c r="G9" s="17">
        <v>0.02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65"/>
      <c r="S9" s="65"/>
      <c r="T9" s="65"/>
      <c r="U9" s="66" t="s">
        <v>81</v>
      </c>
    </row>
    <row r="10" spans="1:21">
      <c r="A10" s="19"/>
      <c r="B10" s="20" t="s">
        <v>55</v>
      </c>
      <c r="C10" s="21"/>
      <c r="D10" s="22"/>
      <c r="E10" s="22">
        <v>0.0083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67"/>
      <c r="S10" s="67"/>
      <c r="T10" s="67"/>
      <c r="U10" s="68"/>
    </row>
    <row r="11" spans="1:21">
      <c r="A11" s="19"/>
      <c r="B11" s="24" t="s">
        <v>56</v>
      </c>
      <c r="C11" s="21"/>
      <c r="D11" s="22">
        <v>0.0114</v>
      </c>
      <c r="E11" s="22"/>
      <c r="F11" s="22"/>
      <c r="G11" s="22"/>
      <c r="H11" s="23"/>
      <c r="I11" s="22">
        <v>0.034</v>
      </c>
      <c r="J11" s="22"/>
      <c r="K11" s="22"/>
      <c r="L11" s="22"/>
      <c r="M11" s="22"/>
      <c r="N11" s="22"/>
      <c r="O11" s="22"/>
      <c r="P11" s="22"/>
      <c r="Q11" s="22"/>
      <c r="R11" s="67"/>
      <c r="S11" s="67"/>
      <c r="T11" s="67"/>
      <c r="U11" s="68"/>
    </row>
    <row r="12" spans="1:21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67"/>
      <c r="S12" s="67"/>
      <c r="T12" s="67"/>
      <c r="U12" s="68"/>
    </row>
    <row r="13" ht="13.95" spans="1:21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69"/>
      <c r="S13" s="69"/>
      <c r="T13" s="69"/>
      <c r="U13" s="68"/>
    </row>
    <row r="14" spans="1:21">
      <c r="A14" s="14" t="s">
        <v>30</v>
      </c>
      <c r="B14" s="15" t="s">
        <v>77</v>
      </c>
      <c r="C14" s="16"/>
      <c r="D14" s="17"/>
      <c r="E14" s="17"/>
      <c r="F14" s="17"/>
      <c r="G14" s="17"/>
      <c r="H14" s="18"/>
      <c r="I14" s="17"/>
      <c r="J14" s="17"/>
      <c r="K14" s="17">
        <v>0.1612</v>
      </c>
      <c r="L14" s="17"/>
      <c r="M14" s="17"/>
      <c r="N14" s="17"/>
      <c r="O14" s="17"/>
      <c r="P14" s="17"/>
      <c r="Q14" s="17"/>
      <c r="R14" s="65"/>
      <c r="S14" s="65"/>
      <c r="T14" s="65"/>
      <c r="U14" s="68"/>
    </row>
    <row r="15" spans="1:21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67"/>
      <c r="S15" s="67"/>
      <c r="T15" s="67"/>
      <c r="U15" s="68"/>
    </row>
    <row r="16" spans="1:21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67"/>
      <c r="S16" s="67"/>
      <c r="T16" s="67"/>
      <c r="U16" s="68"/>
    </row>
    <row r="17" ht="13.95" spans="1:21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70"/>
      <c r="S17" s="70"/>
      <c r="T17" s="70"/>
      <c r="U17" s="68"/>
    </row>
    <row r="18" spans="1:21">
      <c r="A18" s="35" t="s">
        <v>31</v>
      </c>
      <c r="B18" s="36" t="s">
        <v>82</v>
      </c>
      <c r="C18" s="16"/>
      <c r="D18" s="17"/>
      <c r="E18" s="17"/>
      <c r="F18" s="17">
        <v>0.005</v>
      </c>
      <c r="G18" s="17"/>
      <c r="H18" s="18"/>
      <c r="I18" s="17"/>
      <c r="J18" s="17"/>
      <c r="K18" s="17"/>
      <c r="L18" s="17">
        <v>0.084</v>
      </c>
      <c r="M18" s="17">
        <v>0.0114</v>
      </c>
      <c r="N18" s="17">
        <v>0.0123</v>
      </c>
      <c r="O18" s="17">
        <v>0.002444</v>
      </c>
      <c r="P18" s="17"/>
      <c r="Q18" s="17">
        <v>0.0774</v>
      </c>
      <c r="R18" s="65"/>
      <c r="S18" s="65"/>
      <c r="T18" s="65"/>
      <c r="U18" s="68"/>
    </row>
    <row r="19" spans="1:21">
      <c r="A19" s="37"/>
      <c r="B19" s="39" t="s">
        <v>83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/>
      <c r="N19" s="22">
        <v>0.0214</v>
      </c>
      <c r="O19" s="22">
        <v>0.0064</v>
      </c>
      <c r="P19" s="22">
        <v>0.1745</v>
      </c>
      <c r="Q19" s="22">
        <v>0.0742</v>
      </c>
      <c r="R19" s="67"/>
      <c r="S19" s="67"/>
      <c r="T19" s="67"/>
      <c r="U19" s="68"/>
    </row>
    <row r="20" spans="1:21">
      <c r="A20" s="37"/>
      <c r="B20" s="39" t="s">
        <v>34</v>
      </c>
      <c r="C20" s="21"/>
      <c r="D20" s="22"/>
      <c r="E20" s="22">
        <v>0.008</v>
      </c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67">
        <v>0.0184</v>
      </c>
      <c r="S20" s="67"/>
      <c r="T20" s="67"/>
      <c r="U20" s="68"/>
    </row>
    <row r="21" spans="1:21">
      <c r="A21" s="37"/>
      <c r="B21" s="24" t="s">
        <v>35</v>
      </c>
      <c r="C21" s="21"/>
      <c r="D21" s="22"/>
      <c r="E21" s="22"/>
      <c r="F21" s="22"/>
      <c r="G21" s="22"/>
      <c r="H21" s="23"/>
      <c r="I21" s="22"/>
      <c r="J21" s="22">
        <v>0.05</v>
      </c>
      <c r="K21" s="22"/>
      <c r="L21" s="22"/>
      <c r="M21" s="22"/>
      <c r="N21" s="22"/>
      <c r="O21" s="22"/>
      <c r="P21" s="22"/>
      <c r="Q21" s="22"/>
      <c r="R21" s="67"/>
      <c r="S21" s="67"/>
      <c r="T21" s="67"/>
      <c r="U21" s="68"/>
    </row>
    <row r="22" ht="13.95" spans="1:21">
      <c r="A22" s="40"/>
      <c r="B22" s="41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69"/>
      <c r="S22" s="69"/>
      <c r="T22" s="69"/>
      <c r="U22" s="68"/>
    </row>
    <row r="23" spans="1:21">
      <c r="A23" s="35" t="s">
        <v>36</v>
      </c>
      <c r="B23" s="15" t="s">
        <v>84</v>
      </c>
      <c r="C23" s="16">
        <v>0.0322</v>
      </c>
      <c r="D23" s="17">
        <v>0.0024</v>
      </c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65"/>
      <c r="S23" s="65">
        <v>1.5</v>
      </c>
      <c r="T23" s="65"/>
      <c r="U23" s="68"/>
    </row>
    <row r="24" spans="1:21">
      <c r="A24" s="37"/>
      <c r="B24" s="20" t="s">
        <v>55</v>
      </c>
      <c r="C24" s="21"/>
      <c r="D24" s="22"/>
      <c r="E24" s="22">
        <v>0.007</v>
      </c>
      <c r="F24" s="22"/>
      <c r="G24" s="22"/>
      <c r="H24" s="23">
        <v>0.0006</v>
      </c>
      <c r="I24" s="22"/>
      <c r="J24" s="22"/>
      <c r="K24" s="22"/>
      <c r="L24" s="22"/>
      <c r="M24" s="22"/>
      <c r="N24" s="22"/>
      <c r="O24" s="22"/>
      <c r="P24" s="22"/>
      <c r="Q24" s="22"/>
      <c r="R24" s="67"/>
      <c r="S24" s="67"/>
      <c r="T24" s="67"/>
      <c r="U24" s="68"/>
    </row>
    <row r="25" spans="1:21">
      <c r="A25" s="37"/>
      <c r="B25" s="20" t="s">
        <v>35</v>
      </c>
      <c r="C25" s="21"/>
      <c r="D25" s="22"/>
      <c r="E25" s="22"/>
      <c r="F25" s="22"/>
      <c r="G25" s="22"/>
      <c r="H25" s="23"/>
      <c r="I25" s="22"/>
      <c r="J25" s="22">
        <v>0.0224</v>
      </c>
      <c r="K25" s="22"/>
      <c r="L25" s="22"/>
      <c r="M25" s="22"/>
      <c r="N25" s="22"/>
      <c r="O25" s="22"/>
      <c r="P25" s="22"/>
      <c r="Q25" s="22"/>
      <c r="R25" s="67"/>
      <c r="S25" s="67"/>
      <c r="T25" s="67"/>
      <c r="U25" s="68"/>
    </row>
    <row r="26" ht="13.95" spans="1:21">
      <c r="A26" s="37"/>
      <c r="B26" s="20" t="s">
        <v>85</v>
      </c>
      <c r="C26" s="21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67"/>
      <c r="S26" s="67"/>
      <c r="T26" s="67">
        <v>0.25</v>
      </c>
      <c r="U26" s="71"/>
    </row>
    <row r="27" ht="13.95" spans="1:21">
      <c r="A27" s="40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69"/>
      <c r="S27" s="69"/>
      <c r="T27" s="69"/>
      <c r="U27" s="140"/>
    </row>
    <row r="28" ht="15.6" spans="1:21">
      <c r="A28" s="42" t="s">
        <v>38</v>
      </c>
      <c r="B28" s="43"/>
      <c r="C28" s="16">
        <f>SUM(C9:C27)</f>
        <v>0.1934</v>
      </c>
      <c r="D28" s="17">
        <f>SUM(D9:D27)</f>
        <v>0.0138</v>
      </c>
      <c r="E28" s="17">
        <f>SUM(E9:E27)</f>
        <v>0.0293</v>
      </c>
      <c r="F28" s="17">
        <f>SUM(F9:F27)</f>
        <v>0.005</v>
      </c>
      <c r="G28" s="17">
        <f>SUM(G9:G27)</f>
        <v>0.02</v>
      </c>
      <c r="H28" s="17">
        <f t="shared" ref="H28:T28" si="0">SUM(H9:H27)</f>
        <v>0.0012</v>
      </c>
      <c r="I28" s="17">
        <f t="shared" si="0"/>
        <v>0.034</v>
      </c>
      <c r="J28" s="17">
        <f t="shared" si="0"/>
        <v>0.0724</v>
      </c>
      <c r="K28" s="17">
        <f t="shared" si="0"/>
        <v>0.1612</v>
      </c>
      <c r="L28" s="17">
        <f t="shared" si="0"/>
        <v>0.084</v>
      </c>
      <c r="M28" s="17">
        <f t="shared" si="0"/>
        <v>0.0114</v>
      </c>
      <c r="N28" s="17">
        <f t="shared" si="0"/>
        <v>0.0337</v>
      </c>
      <c r="O28" s="17">
        <f t="shared" si="0"/>
        <v>0.008844</v>
      </c>
      <c r="P28" s="17">
        <f t="shared" si="0"/>
        <v>0.1745</v>
      </c>
      <c r="Q28" s="17">
        <f t="shared" si="0"/>
        <v>0.1516</v>
      </c>
      <c r="R28" s="17">
        <f t="shared" si="0"/>
        <v>0.0184</v>
      </c>
      <c r="S28" s="17">
        <f t="shared" si="0"/>
        <v>1.5</v>
      </c>
      <c r="T28" s="17">
        <f t="shared" si="0"/>
        <v>0.25</v>
      </c>
      <c r="U28" s="15"/>
    </row>
    <row r="29" ht="15.6" hidden="1" spans="1:21">
      <c r="A29" s="44" t="s">
        <v>39</v>
      </c>
      <c r="B29" s="45"/>
      <c r="C29" s="93">
        <f>31*C28</f>
        <v>5.9954</v>
      </c>
      <c r="D29" s="93">
        <f>31*D28</f>
        <v>0.4278</v>
      </c>
      <c r="E29" s="93">
        <f>31*E28</f>
        <v>0.9083</v>
      </c>
      <c r="F29" s="93">
        <f>31*F28</f>
        <v>0.155</v>
      </c>
      <c r="G29" s="93">
        <f>31*G28</f>
        <v>0.62</v>
      </c>
      <c r="H29" s="93">
        <f t="shared" ref="H29:T29" si="1">31*H28</f>
        <v>0.0372</v>
      </c>
      <c r="I29" s="93">
        <f t="shared" si="1"/>
        <v>1.054</v>
      </c>
      <c r="J29" s="93">
        <f t="shared" si="1"/>
        <v>2.2444</v>
      </c>
      <c r="K29" s="93">
        <f t="shared" si="1"/>
        <v>4.9972</v>
      </c>
      <c r="L29" s="93">
        <f t="shared" si="1"/>
        <v>2.604</v>
      </c>
      <c r="M29" s="93">
        <f t="shared" si="1"/>
        <v>0.3534</v>
      </c>
      <c r="N29" s="93">
        <f t="shared" si="1"/>
        <v>1.0447</v>
      </c>
      <c r="O29" s="93">
        <f t="shared" si="1"/>
        <v>0.274164</v>
      </c>
      <c r="P29" s="93">
        <f t="shared" si="1"/>
        <v>5.4095</v>
      </c>
      <c r="Q29" s="93">
        <f t="shared" si="1"/>
        <v>4.6996</v>
      </c>
      <c r="R29" s="93">
        <f t="shared" si="1"/>
        <v>0.5704</v>
      </c>
      <c r="S29" s="93">
        <v>48</v>
      </c>
      <c r="T29" s="93">
        <v>4</v>
      </c>
      <c r="U29" s="20"/>
    </row>
    <row r="30" ht="15.6" spans="1:21">
      <c r="A30" s="44" t="s">
        <v>39</v>
      </c>
      <c r="B30" s="45"/>
      <c r="C30" s="47">
        <f>ROUND(C29,2)</f>
        <v>6</v>
      </c>
      <c r="D30" s="47">
        <f>ROUND(D29,2)</f>
        <v>0.43</v>
      </c>
      <c r="E30" s="47">
        <f>ROUND(E29,2)</f>
        <v>0.91</v>
      </c>
      <c r="F30" s="47">
        <f>ROUND(F29,2)</f>
        <v>0.16</v>
      </c>
      <c r="G30" s="47">
        <f>ROUND(G29,2)</f>
        <v>0.62</v>
      </c>
      <c r="H30" s="47">
        <f t="shared" ref="H30:T30" si="2">ROUND(H29,2)</f>
        <v>0.04</v>
      </c>
      <c r="I30" s="47">
        <f t="shared" si="2"/>
        <v>1.05</v>
      </c>
      <c r="J30" s="47">
        <f t="shared" si="2"/>
        <v>2.24</v>
      </c>
      <c r="K30" s="47">
        <f t="shared" si="2"/>
        <v>5</v>
      </c>
      <c r="L30" s="47">
        <f t="shared" si="2"/>
        <v>2.6</v>
      </c>
      <c r="M30" s="47">
        <f t="shared" si="2"/>
        <v>0.35</v>
      </c>
      <c r="N30" s="47">
        <f t="shared" si="2"/>
        <v>1.04</v>
      </c>
      <c r="O30" s="47">
        <f t="shared" si="2"/>
        <v>0.27</v>
      </c>
      <c r="P30" s="47">
        <f t="shared" si="2"/>
        <v>5.41</v>
      </c>
      <c r="Q30" s="47">
        <f t="shared" si="2"/>
        <v>4.7</v>
      </c>
      <c r="R30" s="47">
        <f t="shared" si="2"/>
        <v>0.57</v>
      </c>
      <c r="S30" s="47">
        <v>48</v>
      </c>
      <c r="T30" s="47">
        <v>4</v>
      </c>
      <c r="U30" s="20"/>
    </row>
    <row r="31" ht="15.6" spans="1:21">
      <c r="A31" s="44" t="s">
        <v>40</v>
      </c>
      <c r="B31" s="45"/>
      <c r="C31" s="47">
        <v>80</v>
      </c>
      <c r="D31" s="49">
        <v>800</v>
      </c>
      <c r="E31" s="49">
        <v>85</v>
      </c>
      <c r="F31" s="49">
        <v>60</v>
      </c>
      <c r="G31" s="49">
        <v>180</v>
      </c>
      <c r="H31" s="49">
        <v>1400</v>
      </c>
      <c r="I31" s="49">
        <v>62.37</v>
      </c>
      <c r="J31" s="49">
        <v>39.5</v>
      </c>
      <c r="K31" s="48">
        <v>100</v>
      </c>
      <c r="L31" s="48">
        <v>40</v>
      </c>
      <c r="M31" s="48">
        <v>52</v>
      </c>
      <c r="N31" s="56">
        <v>80</v>
      </c>
      <c r="O31" s="56">
        <v>220</v>
      </c>
      <c r="P31" s="56">
        <v>40</v>
      </c>
      <c r="Q31" s="48">
        <v>253</v>
      </c>
      <c r="R31" s="56">
        <v>250</v>
      </c>
      <c r="S31" s="56">
        <v>6</v>
      </c>
      <c r="T31" s="56">
        <v>35</v>
      </c>
      <c r="U31" s="73"/>
    </row>
    <row r="32" ht="16.35" spans="1:21">
      <c r="A32" s="50" t="s">
        <v>41</v>
      </c>
      <c r="B32" s="51"/>
      <c r="C32" s="126">
        <f>C30*C31</f>
        <v>480</v>
      </c>
      <c r="D32" s="126">
        <f t="shared" ref="D32:T32" si="3">D30*D31</f>
        <v>344</v>
      </c>
      <c r="E32" s="126">
        <f t="shared" si="3"/>
        <v>77.35</v>
      </c>
      <c r="F32" s="126">
        <f t="shared" si="3"/>
        <v>9.6</v>
      </c>
      <c r="G32" s="126">
        <f t="shared" si="3"/>
        <v>111.6</v>
      </c>
      <c r="H32" s="126">
        <f t="shared" si="3"/>
        <v>56</v>
      </c>
      <c r="I32" s="126">
        <f t="shared" si="3"/>
        <v>65.4885</v>
      </c>
      <c r="J32" s="126">
        <f t="shared" si="3"/>
        <v>88.48</v>
      </c>
      <c r="K32" s="126">
        <f t="shared" si="3"/>
        <v>500</v>
      </c>
      <c r="L32" s="126">
        <f t="shared" si="3"/>
        <v>104</v>
      </c>
      <c r="M32" s="126">
        <f t="shared" si="3"/>
        <v>18.2</v>
      </c>
      <c r="N32" s="126">
        <f t="shared" si="3"/>
        <v>83.2</v>
      </c>
      <c r="O32" s="126">
        <f t="shared" si="3"/>
        <v>59.4</v>
      </c>
      <c r="P32" s="126">
        <f t="shared" si="3"/>
        <v>216.4</v>
      </c>
      <c r="Q32" s="126">
        <f t="shared" si="3"/>
        <v>1189.1</v>
      </c>
      <c r="R32" s="126">
        <f t="shared" si="3"/>
        <v>142.5</v>
      </c>
      <c r="S32" s="126">
        <f t="shared" si="3"/>
        <v>288</v>
      </c>
      <c r="T32" s="126">
        <f t="shared" si="3"/>
        <v>140</v>
      </c>
      <c r="U32" s="75">
        <f>SUM(C32:T32)</f>
        <v>3973.3185</v>
      </c>
    </row>
    <row r="33" ht="15.6" spans="1:21">
      <c r="A33" s="53"/>
      <c r="B33" s="53"/>
      <c r="C33" s="54"/>
      <c r="D33" s="54"/>
      <c r="E33" s="54"/>
      <c r="F33" s="54"/>
      <c r="G33" s="54"/>
      <c r="H33" s="13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7">
        <f>U32/U2</f>
        <v>128.171564516129</v>
      </c>
    </row>
    <row r="34" customFormat="1" ht="27" customHeight="1" spans="2:13">
      <c r="B34" s="55" t="s">
        <v>86</v>
      </c>
      <c r="M34" s="57"/>
    </row>
    <row r="35" customFormat="1" ht="27" customHeight="1" spans="2:13">
      <c r="B35" s="55" t="s">
        <v>87</v>
      </c>
      <c r="M35" s="57"/>
    </row>
    <row r="36" customFormat="1" ht="27" customHeight="1" spans="2:2">
      <c r="B36" s="55" t="s">
        <v>88</v>
      </c>
    </row>
  </sheetData>
  <mergeCells count="33">
    <mergeCell ref="A1:U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U9:U26"/>
  </mergeCells>
  <pageMargins left="0.0784722222222222" right="0.196527777777778" top="1.05069444444444" bottom="1.05069444444444" header="0.708333333333333" footer="0.786805555555556"/>
  <pageSetup paperSize="9" scale="84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7"/>
  <sheetViews>
    <sheetView workbookViewId="0">
      <pane ySplit="7" topLeftCell="A25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44444444444444" customWidth="1"/>
    <col min="4" max="4" width="7" customWidth="1"/>
    <col min="5" max="5" width="5.88888888888889" customWidth="1"/>
    <col min="6" max="7" width="6" customWidth="1"/>
    <col min="8" max="8" width="7.22222222222222" customWidth="1"/>
    <col min="9" max="9" width="6.22222222222222" customWidth="1"/>
    <col min="10" max="10" width="5.22222222222222" customWidth="1"/>
    <col min="11" max="11" width="6.33333333333333" customWidth="1"/>
    <col min="12" max="12" width="6.22222222222222" customWidth="1"/>
    <col min="13" max="13" width="5.66666666666667" customWidth="1"/>
    <col min="14" max="14" width="6.66666666666667" customWidth="1"/>
    <col min="15" max="15" width="6.55555555555556" customWidth="1"/>
    <col min="16" max="16" width="6.88888888888889" customWidth="1"/>
    <col min="17" max="17" width="6.22222222222222" customWidth="1"/>
    <col min="18" max="18" width="6.55555555555556" customWidth="1"/>
    <col min="19" max="20" width="6.44444444444444" customWidth="1"/>
    <col min="21" max="22" width="6.66666666666667" customWidth="1"/>
    <col min="23" max="23" width="5.44444444444444" customWidth="1"/>
    <col min="24" max="24" width="5.22222222222222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76"/>
      <c r="B2" s="123" t="s">
        <v>89</v>
      </c>
      <c r="C2" s="4" t="s">
        <v>2</v>
      </c>
      <c r="D2" s="4" t="s">
        <v>3</v>
      </c>
      <c r="E2" s="4" t="s">
        <v>4</v>
      </c>
      <c r="F2" s="4" t="s">
        <v>47</v>
      </c>
      <c r="G2" s="4" t="s">
        <v>64</v>
      </c>
      <c r="H2" s="4" t="s">
        <v>6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90</v>
      </c>
      <c r="Q2" s="4" t="s">
        <v>49</v>
      </c>
      <c r="R2" s="4" t="s">
        <v>18</v>
      </c>
      <c r="S2" s="4" t="s">
        <v>51</v>
      </c>
      <c r="T2" s="4" t="s">
        <v>91</v>
      </c>
      <c r="U2" s="4" t="s">
        <v>92</v>
      </c>
      <c r="V2" s="4" t="s">
        <v>16</v>
      </c>
      <c r="W2" s="4" t="s">
        <v>22</v>
      </c>
      <c r="X2" s="58" t="s">
        <v>93</v>
      </c>
      <c r="Y2" s="59">
        <v>28</v>
      </c>
    </row>
    <row r="3" spans="1:25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0"/>
      <c r="Y3" s="61"/>
    </row>
    <row r="4" spans="1:25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61"/>
    </row>
    <row r="5" ht="12" customHeight="1" spans="1:25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0"/>
      <c r="Y5" s="61"/>
    </row>
    <row r="6" spans="1:25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0"/>
      <c r="Y6" s="61"/>
    </row>
    <row r="7" ht="28" customHeight="1" spans="1:25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2"/>
      <c r="Y7" s="63"/>
    </row>
    <row r="8" ht="16" customHeight="1" spans="1:25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85" t="s">
        <v>24</v>
      </c>
    </row>
    <row r="9" spans="1:25">
      <c r="A9" s="14" t="s">
        <v>25</v>
      </c>
      <c r="B9" s="15" t="s">
        <v>94</v>
      </c>
      <c r="C9" s="16">
        <v>0.1694444</v>
      </c>
      <c r="D9" s="17"/>
      <c r="E9" s="17">
        <v>0.0061</v>
      </c>
      <c r="F9" s="17"/>
      <c r="G9" s="17">
        <v>0.0287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5"/>
      <c r="U9" s="65"/>
      <c r="V9" s="65"/>
      <c r="W9" s="65"/>
      <c r="X9" s="65"/>
      <c r="Y9" s="66" t="s">
        <v>27</v>
      </c>
    </row>
    <row r="10" spans="1:25">
      <c r="A10" s="19"/>
      <c r="B10" s="20" t="s">
        <v>28</v>
      </c>
      <c r="C10" s="21"/>
      <c r="D10" s="22"/>
      <c r="E10" s="22">
        <v>0.0081</v>
      </c>
      <c r="F10" s="22"/>
      <c r="G10" s="22"/>
      <c r="H10" s="23">
        <v>0.00063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7"/>
      <c r="U10" s="67"/>
      <c r="V10" s="67"/>
      <c r="W10" s="67"/>
      <c r="X10" s="67"/>
      <c r="Y10" s="68"/>
    </row>
    <row r="11" spans="1:25">
      <c r="A11" s="19"/>
      <c r="B11" s="24" t="s">
        <v>56</v>
      </c>
      <c r="C11" s="21"/>
      <c r="D11" s="22">
        <v>0.0114</v>
      </c>
      <c r="E11" s="22"/>
      <c r="F11" s="22"/>
      <c r="G11" s="22"/>
      <c r="H11" s="23"/>
      <c r="I11" s="22">
        <v>0.0354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7"/>
      <c r="U11" s="67"/>
      <c r="V11" s="67"/>
      <c r="W11" s="67"/>
      <c r="X11" s="67"/>
      <c r="Y11" s="68"/>
    </row>
    <row r="12" spans="1:25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7"/>
      <c r="U12" s="67"/>
      <c r="V12" s="67"/>
      <c r="W12" s="67"/>
      <c r="X12" s="67"/>
      <c r="Y12" s="68"/>
    </row>
    <row r="13" ht="13.95" spans="1:25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9"/>
      <c r="U13" s="69"/>
      <c r="V13" s="69"/>
      <c r="W13" s="69"/>
      <c r="X13" s="69"/>
      <c r="Y13" s="68"/>
    </row>
    <row r="14" spans="1:25">
      <c r="A14" s="14" t="s">
        <v>30</v>
      </c>
      <c r="B14" s="15" t="s">
        <v>51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0.115</v>
      </c>
      <c r="T14" s="65"/>
      <c r="U14" s="65"/>
      <c r="V14" s="65"/>
      <c r="W14" s="65"/>
      <c r="X14" s="65"/>
      <c r="Y14" s="68"/>
    </row>
    <row r="15" spans="1:25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 t="s">
        <v>95</v>
      </c>
      <c r="T15" s="67"/>
      <c r="U15" s="67"/>
      <c r="V15" s="67"/>
      <c r="W15" s="67"/>
      <c r="X15" s="67"/>
      <c r="Y15" s="68"/>
    </row>
    <row r="16" spans="1:25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7"/>
      <c r="U16" s="67"/>
      <c r="V16" s="67"/>
      <c r="W16" s="67"/>
      <c r="X16" s="67"/>
      <c r="Y16" s="68"/>
    </row>
    <row r="17" ht="13.95" spans="1:25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70"/>
      <c r="U17" s="70"/>
      <c r="V17" s="70"/>
      <c r="W17" s="70"/>
      <c r="X17" s="70"/>
      <c r="Y17" s="68"/>
    </row>
    <row r="18" spans="1:25">
      <c r="A18" s="35" t="s">
        <v>31</v>
      </c>
      <c r="B18" s="36" t="s">
        <v>96</v>
      </c>
      <c r="C18" s="16"/>
      <c r="D18" s="17"/>
      <c r="E18" s="17"/>
      <c r="F18" s="17">
        <v>0.005</v>
      </c>
      <c r="G18" s="17"/>
      <c r="H18" s="18"/>
      <c r="I18" s="17"/>
      <c r="J18" s="17"/>
      <c r="K18" s="17"/>
      <c r="L18" s="17">
        <v>0.0844</v>
      </c>
      <c r="M18" s="17">
        <v>0.015</v>
      </c>
      <c r="N18" s="17">
        <v>0.0113</v>
      </c>
      <c r="O18" s="17">
        <v>0.00234</v>
      </c>
      <c r="P18" s="17">
        <v>0.0364</v>
      </c>
      <c r="Q18" s="17">
        <v>0.043</v>
      </c>
      <c r="R18" s="17">
        <v>0.00648</v>
      </c>
      <c r="S18" s="17"/>
      <c r="T18" s="65"/>
      <c r="U18" s="65"/>
      <c r="V18" s="65"/>
      <c r="W18" s="65"/>
      <c r="X18" s="65"/>
      <c r="Y18" s="68"/>
    </row>
    <row r="19" ht="26.4" spans="1:25">
      <c r="A19" s="37"/>
      <c r="B19" s="38" t="s">
        <v>97</v>
      </c>
      <c r="C19" s="21"/>
      <c r="D19" s="22"/>
      <c r="E19" s="22"/>
      <c r="F19" s="22"/>
      <c r="G19" s="22"/>
      <c r="H19" s="23"/>
      <c r="I19" s="22">
        <v>0.0104</v>
      </c>
      <c r="J19" s="22"/>
      <c r="K19" s="22"/>
      <c r="L19" s="22"/>
      <c r="M19" s="22">
        <v>0.0234</v>
      </c>
      <c r="N19" s="22">
        <v>0.017</v>
      </c>
      <c r="O19" s="22">
        <v>0.0044</v>
      </c>
      <c r="P19" s="22"/>
      <c r="Q19" s="22"/>
      <c r="R19" s="22">
        <v>0.0043</v>
      </c>
      <c r="S19" s="22"/>
      <c r="T19" s="67"/>
      <c r="U19" s="67">
        <v>0.06844</v>
      </c>
      <c r="V19" s="67"/>
      <c r="W19" s="67">
        <v>1</v>
      </c>
      <c r="X19" s="67"/>
      <c r="Y19" s="68"/>
    </row>
    <row r="20" spans="1:25">
      <c r="A20" s="37"/>
      <c r="B20" s="38" t="s">
        <v>98</v>
      </c>
      <c r="C20" s="21">
        <v>0.045</v>
      </c>
      <c r="D20" s="22">
        <v>0.0052</v>
      </c>
      <c r="E20" s="22"/>
      <c r="F20" s="22"/>
      <c r="G20" s="22"/>
      <c r="H20" s="23"/>
      <c r="I20" s="22"/>
      <c r="J20" s="22"/>
      <c r="K20" s="22"/>
      <c r="L20" s="22">
        <v>0.188</v>
      </c>
      <c r="M20" s="22"/>
      <c r="N20" s="22"/>
      <c r="O20" s="22"/>
      <c r="P20" s="22"/>
      <c r="Q20" s="22"/>
      <c r="R20" s="22"/>
      <c r="S20" s="22"/>
      <c r="T20" s="67"/>
      <c r="U20" s="67"/>
      <c r="V20" s="67"/>
      <c r="W20" s="67"/>
      <c r="X20" s="67"/>
      <c r="Y20" s="68"/>
    </row>
    <row r="21" spans="1:25">
      <c r="A21" s="37"/>
      <c r="B21" s="39" t="s">
        <v>34</v>
      </c>
      <c r="C21" s="21"/>
      <c r="D21" s="22"/>
      <c r="E21" s="22">
        <v>0.008</v>
      </c>
      <c r="F21" s="22"/>
      <c r="G21" s="22"/>
      <c r="H21" s="23"/>
      <c r="I21" s="22"/>
      <c r="J21" s="22"/>
      <c r="K21" s="22">
        <v>0.018</v>
      </c>
      <c r="L21" s="22"/>
      <c r="M21" s="22"/>
      <c r="N21" s="22"/>
      <c r="O21" s="22"/>
      <c r="P21" s="22"/>
      <c r="Q21" s="22"/>
      <c r="R21" s="22"/>
      <c r="S21" s="22"/>
      <c r="T21" s="67"/>
      <c r="U21" s="67"/>
      <c r="V21" s="67"/>
      <c r="W21" s="67"/>
      <c r="X21" s="67"/>
      <c r="Y21" s="68"/>
    </row>
    <row r="22" spans="1:25">
      <c r="A22" s="37"/>
      <c r="B22" s="24" t="s">
        <v>35</v>
      </c>
      <c r="C22" s="21"/>
      <c r="D22" s="22"/>
      <c r="E22" s="22"/>
      <c r="F22" s="22"/>
      <c r="G22" s="22"/>
      <c r="H22" s="23"/>
      <c r="I22" s="22"/>
      <c r="J22" s="22">
        <v>0.05</v>
      </c>
      <c r="K22" s="22"/>
      <c r="L22" s="22"/>
      <c r="M22" s="22"/>
      <c r="N22" s="22"/>
      <c r="O22" s="22"/>
      <c r="P22" s="22"/>
      <c r="Q22" s="22"/>
      <c r="R22" s="22"/>
      <c r="S22" s="22"/>
      <c r="T22" s="67"/>
      <c r="U22" s="67"/>
      <c r="V22" s="67"/>
      <c r="W22" s="67"/>
      <c r="X22" s="67"/>
      <c r="Y22" s="68"/>
    </row>
    <row r="23" ht="13.95" spans="1:25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9"/>
      <c r="U23" s="69"/>
      <c r="V23" s="69"/>
      <c r="W23" s="69"/>
      <c r="X23" s="69"/>
      <c r="Y23" s="68"/>
    </row>
    <row r="24" spans="1:25">
      <c r="A24" s="35" t="s">
        <v>36</v>
      </c>
      <c r="B24" s="15" t="s">
        <v>99</v>
      </c>
      <c r="C24" s="16"/>
      <c r="D24" s="17">
        <v>0.005444</v>
      </c>
      <c r="E24" s="17">
        <v>0.0044</v>
      </c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5">
        <v>0.008</v>
      </c>
      <c r="U24" s="65"/>
      <c r="V24" s="65">
        <v>0.0377</v>
      </c>
      <c r="W24" s="65"/>
      <c r="X24" s="65"/>
      <c r="Y24" s="68"/>
    </row>
    <row r="25" spans="1:25">
      <c r="A25" s="37"/>
      <c r="B25" s="20" t="s">
        <v>28</v>
      </c>
      <c r="C25" s="21"/>
      <c r="D25" s="22"/>
      <c r="E25" s="22">
        <v>0.0074</v>
      </c>
      <c r="F25" s="22"/>
      <c r="G25" s="22"/>
      <c r="H25" s="23">
        <v>0.00063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7"/>
      <c r="U25" s="67"/>
      <c r="V25" s="67"/>
      <c r="W25" s="67"/>
      <c r="X25" s="67"/>
      <c r="Y25" s="68"/>
    </row>
    <row r="26" spans="1:25">
      <c r="A26" s="37"/>
      <c r="B26" s="118"/>
      <c r="C26" s="119"/>
      <c r="D26" s="120"/>
      <c r="E26" s="120"/>
      <c r="F26" s="120"/>
      <c r="G26" s="120"/>
      <c r="H26" s="1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0"/>
      <c r="U26" s="70"/>
      <c r="V26" s="70"/>
      <c r="W26" s="70"/>
      <c r="X26" s="70"/>
      <c r="Y26" s="68"/>
    </row>
    <row r="27" spans="1:25">
      <c r="A27" s="37"/>
      <c r="B27" s="118"/>
      <c r="C27" s="119"/>
      <c r="D27" s="120"/>
      <c r="E27" s="120"/>
      <c r="F27" s="120"/>
      <c r="G27" s="120"/>
      <c r="H27" s="12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70"/>
      <c r="U27" s="70"/>
      <c r="V27" s="70"/>
      <c r="W27" s="70"/>
      <c r="X27" s="70">
        <v>1</v>
      </c>
      <c r="Y27" s="68"/>
    </row>
    <row r="28" ht="13.95" spans="1:25">
      <c r="A28" s="40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9"/>
      <c r="U28" s="69"/>
      <c r="V28" s="69"/>
      <c r="W28" s="69"/>
      <c r="X28" s="69"/>
      <c r="Y28" s="71"/>
    </row>
    <row r="29" ht="15.6" spans="1:25">
      <c r="A29" s="42" t="s">
        <v>38</v>
      </c>
      <c r="B29" s="43"/>
      <c r="C29" s="16">
        <f t="shared" ref="C29:K29" si="0">SUM(C9:C28)</f>
        <v>0.2144444</v>
      </c>
      <c r="D29" s="17">
        <f t="shared" si="0"/>
        <v>0.022044</v>
      </c>
      <c r="E29" s="17">
        <f t="shared" si="0"/>
        <v>0.034</v>
      </c>
      <c r="F29" s="17">
        <f t="shared" si="0"/>
        <v>0.005</v>
      </c>
      <c r="G29" s="17">
        <f t="shared" si="0"/>
        <v>0.0287</v>
      </c>
      <c r="H29" s="18">
        <f t="shared" si="0"/>
        <v>0.00126</v>
      </c>
      <c r="I29" s="17">
        <f t="shared" si="0"/>
        <v>0.0458</v>
      </c>
      <c r="J29" s="17">
        <f t="shared" si="0"/>
        <v>0.05</v>
      </c>
      <c r="K29" s="17">
        <f t="shared" si="0"/>
        <v>0.018</v>
      </c>
      <c r="L29" s="17">
        <f t="shared" ref="L29:V29" si="1">SUM(L9:L28)</f>
        <v>0.2724</v>
      </c>
      <c r="M29" s="17">
        <f t="shared" si="1"/>
        <v>0.0384</v>
      </c>
      <c r="N29" s="17">
        <f t="shared" si="1"/>
        <v>0.0283</v>
      </c>
      <c r="O29" s="17">
        <f t="shared" si="1"/>
        <v>0.00674</v>
      </c>
      <c r="P29" s="17">
        <f t="shared" si="1"/>
        <v>0.0364</v>
      </c>
      <c r="Q29" s="17">
        <f t="shared" si="1"/>
        <v>0.043</v>
      </c>
      <c r="R29" s="17">
        <f t="shared" si="1"/>
        <v>0.01078</v>
      </c>
      <c r="S29" s="17">
        <f t="shared" si="1"/>
        <v>0.115</v>
      </c>
      <c r="T29" s="17">
        <f t="shared" si="1"/>
        <v>0.008</v>
      </c>
      <c r="U29" s="17">
        <f t="shared" si="1"/>
        <v>0.06844</v>
      </c>
      <c r="V29" s="17">
        <f t="shared" si="1"/>
        <v>0.0377</v>
      </c>
      <c r="W29" s="17">
        <v>1</v>
      </c>
      <c r="X29" s="65">
        <v>1</v>
      </c>
      <c r="Y29" s="15"/>
    </row>
    <row r="30" ht="15.6" hidden="1" spans="1:25">
      <c r="A30" s="44" t="s">
        <v>39</v>
      </c>
      <c r="B30" s="45"/>
      <c r="C30" s="21">
        <f>28*C29</f>
        <v>6.0044432</v>
      </c>
      <c r="D30" s="21">
        <f>28*D29</f>
        <v>0.617232</v>
      </c>
      <c r="E30" s="21">
        <f>28*E29</f>
        <v>0.952</v>
      </c>
      <c r="F30" s="21">
        <f>28*F29</f>
        <v>0.14</v>
      </c>
      <c r="G30" s="21">
        <f>28*G29</f>
        <v>0.8036</v>
      </c>
      <c r="H30" s="21">
        <f t="shared" ref="H30:X30" si="2">28*H29</f>
        <v>0.03528</v>
      </c>
      <c r="I30" s="21">
        <f t="shared" si="2"/>
        <v>1.2824</v>
      </c>
      <c r="J30" s="21">
        <f t="shared" si="2"/>
        <v>1.4</v>
      </c>
      <c r="K30" s="21">
        <f t="shared" si="2"/>
        <v>0.504</v>
      </c>
      <c r="L30" s="21">
        <f t="shared" si="2"/>
        <v>7.6272</v>
      </c>
      <c r="M30" s="21">
        <f t="shared" si="2"/>
        <v>1.0752</v>
      </c>
      <c r="N30" s="21">
        <f t="shared" si="2"/>
        <v>0.7924</v>
      </c>
      <c r="O30" s="21">
        <f t="shared" si="2"/>
        <v>0.18872</v>
      </c>
      <c r="P30" s="21">
        <f t="shared" si="2"/>
        <v>1.0192</v>
      </c>
      <c r="Q30" s="21">
        <f t="shared" si="2"/>
        <v>1.204</v>
      </c>
      <c r="R30" s="21">
        <f t="shared" si="2"/>
        <v>0.30184</v>
      </c>
      <c r="S30" s="21">
        <f t="shared" si="2"/>
        <v>3.22</v>
      </c>
      <c r="T30" s="21">
        <f t="shared" si="2"/>
        <v>0.224</v>
      </c>
      <c r="U30" s="21">
        <f t="shared" si="2"/>
        <v>1.91632</v>
      </c>
      <c r="V30" s="21">
        <f t="shared" si="2"/>
        <v>1.0556</v>
      </c>
      <c r="W30" s="21">
        <v>1</v>
      </c>
      <c r="X30" s="21">
        <v>1</v>
      </c>
      <c r="Y30" s="122"/>
    </row>
    <row r="31" ht="15.6" spans="1:25">
      <c r="A31" s="44" t="s">
        <v>39</v>
      </c>
      <c r="B31" s="45"/>
      <c r="C31" s="47">
        <f t="shared" ref="C31:K31" si="3">ROUND(C30,2)</f>
        <v>6</v>
      </c>
      <c r="D31" s="48">
        <f t="shared" si="3"/>
        <v>0.62</v>
      </c>
      <c r="E31" s="48">
        <f t="shared" si="3"/>
        <v>0.95</v>
      </c>
      <c r="F31" s="48">
        <f t="shared" si="3"/>
        <v>0.14</v>
      </c>
      <c r="G31" s="48">
        <f t="shared" si="3"/>
        <v>0.8</v>
      </c>
      <c r="H31" s="48">
        <f t="shared" si="3"/>
        <v>0.04</v>
      </c>
      <c r="I31" s="48">
        <f t="shared" si="3"/>
        <v>1.28</v>
      </c>
      <c r="J31" s="48">
        <f t="shared" si="3"/>
        <v>1.4</v>
      </c>
      <c r="K31" s="48">
        <f t="shared" si="3"/>
        <v>0.5</v>
      </c>
      <c r="L31" s="48">
        <f t="shared" ref="L31:V31" si="4">ROUND(L30,2)</f>
        <v>7.63</v>
      </c>
      <c r="M31" s="56">
        <f t="shared" si="4"/>
        <v>1.08</v>
      </c>
      <c r="N31" s="56">
        <f t="shared" si="4"/>
        <v>0.79</v>
      </c>
      <c r="O31" s="56">
        <f t="shared" si="4"/>
        <v>0.19</v>
      </c>
      <c r="P31" s="56">
        <f t="shared" si="4"/>
        <v>1.02</v>
      </c>
      <c r="Q31" s="56">
        <f t="shared" si="4"/>
        <v>1.2</v>
      </c>
      <c r="R31" s="56">
        <f t="shared" si="4"/>
        <v>0.3</v>
      </c>
      <c r="S31" s="56">
        <f t="shared" si="4"/>
        <v>3.22</v>
      </c>
      <c r="T31" s="56">
        <f t="shared" si="4"/>
        <v>0.22</v>
      </c>
      <c r="U31" s="56">
        <f t="shared" si="4"/>
        <v>1.92</v>
      </c>
      <c r="V31" s="56">
        <f t="shared" si="4"/>
        <v>1.06</v>
      </c>
      <c r="W31" s="56">
        <v>1</v>
      </c>
      <c r="X31" s="74">
        <v>1</v>
      </c>
      <c r="Y31" s="122"/>
    </row>
    <row r="32" ht="15.6" spans="1:25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60</v>
      </c>
      <c r="G32" s="48">
        <v>140</v>
      </c>
      <c r="H32" s="49">
        <v>1400</v>
      </c>
      <c r="I32" s="49">
        <v>62.37</v>
      </c>
      <c r="J32" s="49">
        <v>39.5</v>
      </c>
      <c r="K32" s="49">
        <v>250</v>
      </c>
      <c r="L32" s="48">
        <v>40</v>
      </c>
      <c r="M32" s="48">
        <v>52</v>
      </c>
      <c r="N32" s="56">
        <v>80</v>
      </c>
      <c r="O32" s="56">
        <v>220</v>
      </c>
      <c r="P32" s="56">
        <v>290</v>
      </c>
      <c r="Q32" s="56">
        <v>125</v>
      </c>
      <c r="R32" s="56">
        <v>400</v>
      </c>
      <c r="S32" s="56">
        <v>110</v>
      </c>
      <c r="T32" s="56">
        <v>600</v>
      </c>
      <c r="U32" s="56">
        <v>350</v>
      </c>
      <c r="V32" s="56">
        <v>132</v>
      </c>
      <c r="W32" s="56">
        <v>6</v>
      </c>
      <c r="X32" s="74">
        <v>15</v>
      </c>
      <c r="Y32" s="73"/>
    </row>
    <row r="33" ht="16.35" spans="1:25">
      <c r="A33" s="50" t="s">
        <v>41</v>
      </c>
      <c r="B33" s="51"/>
      <c r="C33" s="126">
        <f>C31*C32</f>
        <v>480</v>
      </c>
      <c r="D33" s="126">
        <f>D31*D32</f>
        <v>496</v>
      </c>
      <c r="E33" s="126">
        <f>E31*E32</f>
        <v>80.75</v>
      </c>
      <c r="F33" s="126">
        <f>F31*F32</f>
        <v>8.4</v>
      </c>
      <c r="G33" s="126">
        <f>G31*G32</f>
        <v>112</v>
      </c>
      <c r="H33" s="126">
        <f t="shared" ref="H33:X33" si="5">H31*H32</f>
        <v>56</v>
      </c>
      <c r="I33" s="126">
        <f t="shared" si="5"/>
        <v>79.8336</v>
      </c>
      <c r="J33" s="126">
        <f t="shared" si="5"/>
        <v>55.3</v>
      </c>
      <c r="K33" s="126">
        <f t="shared" si="5"/>
        <v>125</v>
      </c>
      <c r="L33" s="126">
        <f t="shared" si="5"/>
        <v>305.2</v>
      </c>
      <c r="M33" s="126">
        <f t="shared" si="5"/>
        <v>56.16</v>
      </c>
      <c r="N33" s="126">
        <f t="shared" si="5"/>
        <v>63.2</v>
      </c>
      <c r="O33" s="126">
        <f t="shared" si="5"/>
        <v>41.8</v>
      </c>
      <c r="P33" s="126">
        <f t="shared" si="5"/>
        <v>295.8</v>
      </c>
      <c r="Q33" s="126">
        <f t="shared" si="5"/>
        <v>150</v>
      </c>
      <c r="R33" s="126">
        <f t="shared" si="5"/>
        <v>120</v>
      </c>
      <c r="S33" s="126">
        <f t="shared" si="5"/>
        <v>354.2</v>
      </c>
      <c r="T33" s="126">
        <f t="shared" si="5"/>
        <v>132</v>
      </c>
      <c r="U33" s="126">
        <f t="shared" si="5"/>
        <v>672</v>
      </c>
      <c r="V33" s="126">
        <f t="shared" si="5"/>
        <v>139.92</v>
      </c>
      <c r="W33" s="126">
        <f t="shared" si="5"/>
        <v>6</v>
      </c>
      <c r="X33" s="126">
        <f t="shared" si="5"/>
        <v>15</v>
      </c>
      <c r="Y33" s="75">
        <f>SUM(C33:X33)</f>
        <v>3844.5636</v>
      </c>
    </row>
    <row r="34" ht="15.6" spans="1:25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>Y33/Y2</f>
        <v>137.305842857143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Y36"/>
  <sheetViews>
    <sheetView workbookViewId="0">
      <pane ySplit="7" topLeftCell="A14" activePane="bottomLeft" state="frozen"/>
      <selection/>
      <selection pane="bottomLeft" activeCell="A29" sqref="$A29:$XFD29"/>
    </sheetView>
  </sheetViews>
  <sheetFormatPr defaultColWidth="11.537037037037" defaultRowHeight="13.2"/>
  <cols>
    <col min="1" max="1" width="6.33333333333333" customWidth="1"/>
    <col min="2" max="2" width="30.8888888888889" customWidth="1"/>
    <col min="3" max="3" width="6.44444444444444" customWidth="1"/>
    <col min="4" max="4" width="7" customWidth="1"/>
    <col min="5" max="5" width="5.88888888888889" customWidth="1"/>
    <col min="6" max="6" width="6.33333333333333" customWidth="1"/>
    <col min="7" max="7" width="7.11111111111111" customWidth="1"/>
    <col min="8" max="8" width="6.11111111111111" customWidth="1"/>
    <col min="9" max="9" width="6.22222222222222" customWidth="1"/>
    <col min="10" max="10" width="6.33333333333333" customWidth="1"/>
    <col min="11" max="11" width="6.77777777777778" customWidth="1"/>
    <col min="12" max="12" width="6.33333333333333" customWidth="1"/>
    <col min="13" max="13" width="6" customWidth="1"/>
    <col min="14" max="14" width="6.22222222222222" customWidth="1"/>
    <col min="15" max="15" width="6.55555555555556" customWidth="1"/>
    <col min="16" max="16" width="7.44444444444444" customWidth="1"/>
    <col min="17" max="17" width="6" customWidth="1"/>
    <col min="18" max="18" width="5.88888888888889" customWidth="1"/>
    <col min="19" max="19" width="6.33333333333333" customWidth="1"/>
    <col min="20" max="20" width="5.66666666666667" customWidth="1"/>
    <col min="21" max="21" width="6.55555555555556" customWidth="1"/>
    <col min="22" max="22" width="6.22222222222222" customWidth="1"/>
    <col min="23" max="23" width="6" customWidth="1"/>
    <col min="24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07"/>
      <c r="B2" s="3" t="s">
        <v>100</v>
      </c>
      <c r="C2" s="4" t="s">
        <v>2</v>
      </c>
      <c r="D2" s="4" t="s">
        <v>3</v>
      </c>
      <c r="E2" s="4" t="s">
        <v>4</v>
      </c>
      <c r="F2" s="4" t="s">
        <v>47</v>
      </c>
      <c r="G2" s="4" t="s">
        <v>6</v>
      </c>
      <c r="H2" s="4" t="s">
        <v>51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46</v>
      </c>
      <c r="R2" s="4" t="s">
        <v>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9">
        <v>29</v>
      </c>
    </row>
    <row r="3" spans="1:25">
      <c r="A3" s="107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1"/>
    </row>
    <row r="4" spans="1:25">
      <c r="A4" s="10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1"/>
    </row>
    <row r="5" ht="12" customHeight="1" spans="1:25">
      <c r="A5" s="107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1"/>
    </row>
    <row r="6" spans="1:25">
      <c r="A6" s="10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1"/>
    </row>
    <row r="7" ht="28" customHeight="1" spans="1:25">
      <c r="A7" s="10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3"/>
    </row>
    <row r="8" ht="16" customHeight="1" spans="1:25">
      <c r="A8" s="109"/>
      <c r="B8" s="110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85" t="s">
        <v>24</v>
      </c>
    </row>
    <row r="9" spans="1:25">
      <c r="A9" s="14" t="s">
        <v>25</v>
      </c>
      <c r="B9" s="15" t="s">
        <v>101</v>
      </c>
      <c r="C9" s="16">
        <v>0.16</v>
      </c>
      <c r="D9" s="17"/>
      <c r="E9" s="17">
        <v>0.0064</v>
      </c>
      <c r="F9" s="17">
        <v>0.0275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5"/>
      <c r="W9" s="65"/>
      <c r="X9" s="65"/>
      <c r="Y9" s="66" t="s">
        <v>27</v>
      </c>
    </row>
    <row r="10" spans="1:25">
      <c r="A10" s="19"/>
      <c r="B10" s="20" t="s">
        <v>28</v>
      </c>
      <c r="C10" s="21"/>
      <c r="D10" s="22"/>
      <c r="E10" s="22">
        <v>0.00833</v>
      </c>
      <c r="F10" s="22"/>
      <c r="G10" s="23">
        <v>0.0006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7"/>
      <c r="W10" s="67"/>
      <c r="X10" s="67"/>
      <c r="Y10" s="68"/>
    </row>
    <row r="11" spans="1:25">
      <c r="A11" s="19"/>
      <c r="B11" s="24" t="s">
        <v>29</v>
      </c>
      <c r="C11" s="21"/>
      <c r="D11" s="22">
        <v>0.0109</v>
      </c>
      <c r="E11" s="22"/>
      <c r="F11" s="22"/>
      <c r="G11" s="23"/>
      <c r="H11" s="23"/>
      <c r="I11" s="22">
        <v>0.0334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7"/>
      <c r="W11" s="67"/>
      <c r="X11" s="67"/>
      <c r="Y11" s="68"/>
    </row>
    <row r="12" spans="1:25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7"/>
      <c r="W12" s="67"/>
      <c r="X12" s="67"/>
      <c r="Y12" s="68"/>
    </row>
    <row r="13" ht="13.95" spans="1:25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69"/>
      <c r="W13" s="69"/>
      <c r="X13" s="69"/>
      <c r="Y13" s="68"/>
    </row>
    <row r="14" spans="1:25">
      <c r="A14" s="14" t="s">
        <v>30</v>
      </c>
      <c r="B14" s="15" t="s">
        <v>51</v>
      </c>
      <c r="C14" s="16"/>
      <c r="D14" s="17"/>
      <c r="E14" s="17"/>
      <c r="F14" s="17"/>
      <c r="G14" s="18"/>
      <c r="H14" s="17">
        <v>0.147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65"/>
      <c r="W14" s="65"/>
      <c r="X14" s="65"/>
      <c r="Y14" s="68"/>
    </row>
    <row r="15" spans="1:25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67"/>
      <c r="W15" s="67"/>
      <c r="X15" s="67"/>
      <c r="Y15" s="68"/>
    </row>
    <row r="16" spans="1:25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7"/>
      <c r="W16" s="67"/>
      <c r="X16" s="67"/>
      <c r="Y16" s="68"/>
    </row>
    <row r="17" ht="13.95" spans="1:25">
      <c r="A17" s="30"/>
      <c r="B17" s="31"/>
      <c r="C17" s="32"/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70"/>
      <c r="W17" s="70"/>
      <c r="X17" s="70"/>
      <c r="Y17" s="68"/>
    </row>
    <row r="18" ht="16" customHeight="1" spans="1:25">
      <c r="A18" s="35" t="s">
        <v>31</v>
      </c>
      <c r="B18" s="112" t="s">
        <v>32</v>
      </c>
      <c r="C18" s="16"/>
      <c r="D18" s="17"/>
      <c r="E18" s="17">
        <v>0.0014</v>
      </c>
      <c r="F18" s="17"/>
      <c r="G18" s="18"/>
      <c r="H18" s="18"/>
      <c r="I18" s="17"/>
      <c r="J18" s="17"/>
      <c r="K18" s="17"/>
      <c r="L18" s="17">
        <v>0.095</v>
      </c>
      <c r="M18" s="17">
        <v>0.0103</v>
      </c>
      <c r="N18" s="17">
        <v>0.0114</v>
      </c>
      <c r="O18" s="17">
        <v>0.0023</v>
      </c>
      <c r="P18" s="17">
        <v>0.078</v>
      </c>
      <c r="Q18" s="17"/>
      <c r="R18" s="17">
        <v>0.0944</v>
      </c>
      <c r="S18" s="17">
        <v>0.0082</v>
      </c>
      <c r="T18" s="17">
        <v>0.5</v>
      </c>
      <c r="U18" s="17"/>
      <c r="V18" s="65"/>
      <c r="W18" s="65"/>
      <c r="X18" s="65"/>
      <c r="Y18" s="68"/>
    </row>
    <row r="19" spans="1:25">
      <c r="A19" s="37"/>
      <c r="B19" s="113" t="s">
        <v>102</v>
      </c>
      <c r="C19" s="21"/>
      <c r="D19" s="22"/>
      <c r="E19" s="22"/>
      <c r="F19" s="22"/>
      <c r="G19" s="23"/>
      <c r="H19" s="23"/>
      <c r="I19" s="22"/>
      <c r="J19" s="22"/>
      <c r="K19" s="22"/>
      <c r="L19" s="22"/>
      <c r="M19" s="22">
        <v>0.0114</v>
      </c>
      <c r="N19" s="22">
        <v>0.015</v>
      </c>
      <c r="O19" s="22">
        <v>0.0064</v>
      </c>
      <c r="P19" s="22">
        <v>0.0765</v>
      </c>
      <c r="Q19" s="22">
        <v>0.044</v>
      </c>
      <c r="R19" s="22"/>
      <c r="S19" s="22"/>
      <c r="T19" s="22"/>
      <c r="U19" s="22"/>
      <c r="V19" s="67"/>
      <c r="W19" s="67"/>
      <c r="X19" s="67"/>
      <c r="Y19" s="68"/>
    </row>
    <row r="20" spans="1:25">
      <c r="A20" s="37"/>
      <c r="B20" s="117" t="s">
        <v>34</v>
      </c>
      <c r="C20" s="21"/>
      <c r="D20" s="22"/>
      <c r="E20" s="22">
        <v>0.0084</v>
      </c>
      <c r="F20" s="22"/>
      <c r="G20" s="23"/>
      <c r="H20" s="22">
        <v>0.01</v>
      </c>
      <c r="I20" s="22"/>
      <c r="J20" s="22"/>
      <c r="K20" s="22">
        <v>0.0182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67"/>
      <c r="W20" s="67"/>
      <c r="X20" s="67"/>
      <c r="Y20" s="68"/>
    </row>
    <row r="21" spans="1:25">
      <c r="A21" s="37"/>
      <c r="B21" s="114" t="s">
        <v>35</v>
      </c>
      <c r="C21" s="21"/>
      <c r="D21" s="22"/>
      <c r="E21" s="22"/>
      <c r="F21" s="22"/>
      <c r="G21" s="23"/>
      <c r="H21" s="23"/>
      <c r="I21" s="22"/>
      <c r="J21" s="22">
        <v>0.05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67"/>
      <c r="W21" s="67"/>
      <c r="X21" s="67"/>
      <c r="Y21" s="68"/>
    </row>
    <row r="22" ht="13.95" spans="1:25">
      <c r="A22" s="40"/>
      <c r="B22" s="115"/>
      <c r="C22" s="27"/>
      <c r="D22" s="28"/>
      <c r="E22" s="28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69"/>
      <c r="W22" s="69"/>
      <c r="X22" s="69"/>
      <c r="Y22" s="68"/>
    </row>
    <row r="23" spans="1:25">
      <c r="A23" s="35" t="s">
        <v>36</v>
      </c>
      <c r="B23" s="116" t="s">
        <v>37</v>
      </c>
      <c r="C23" s="16">
        <v>0.0125</v>
      </c>
      <c r="D23" s="17"/>
      <c r="E23" s="17">
        <v>0.0062</v>
      </c>
      <c r="F23" s="17"/>
      <c r="G23" s="18"/>
      <c r="H23" s="18"/>
      <c r="I23" s="17"/>
      <c r="J23" s="17"/>
      <c r="K23" s="17"/>
      <c r="L23" s="17"/>
      <c r="M23" s="17"/>
      <c r="N23" s="17"/>
      <c r="O23" s="17">
        <v>0.0134</v>
      </c>
      <c r="P23" s="17"/>
      <c r="Q23" s="17"/>
      <c r="R23" s="17"/>
      <c r="S23" s="17"/>
      <c r="T23" s="17"/>
      <c r="U23" s="17">
        <v>0.0464</v>
      </c>
      <c r="V23" s="65">
        <v>0.5</v>
      </c>
      <c r="W23" s="65">
        <v>4</v>
      </c>
      <c r="X23" s="65">
        <v>0.0344</v>
      </c>
      <c r="Y23" s="68"/>
    </row>
    <row r="24" spans="1:25">
      <c r="A24" s="37"/>
      <c r="B24" s="117" t="s">
        <v>28</v>
      </c>
      <c r="C24" s="21"/>
      <c r="D24" s="22"/>
      <c r="E24" s="22">
        <v>0.00844</v>
      </c>
      <c r="F24" s="22"/>
      <c r="G24" s="23">
        <v>0.00062</v>
      </c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67"/>
      <c r="W24" s="67"/>
      <c r="X24" s="67"/>
      <c r="Y24" s="68"/>
    </row>
    <row r="25" spans="1:25">
      <c r="A25" s="37"/>
      <c r="B25" s="118"/>
      <c r="C25" s="119"/>
      <c r="D25" s="120"/>
      <c r="E25" s="120"/>
      <c r="F25" s="120"/>
      <c r="G25" s="121"/>
      <c r="H25" s="12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70"/>
      <c r="W25" s="70"/>
      <c r="X25" s="70"/>
      <c r="Y25" s="68"/>
    </row>
    <row r="26" spans="1:25">
      <c r="A26" s="37"/>
      <c r="B26" s="118"/>
      <c r="C26" s="119"/>
      <c r="D26" s="120"/>
      <c r="E26" s="120"/>
      <c r="F26" s="120"/>
      <c r="G26" s="121"/>
      <c r="H26" s="1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70"/>
      <c r="W26" s="70"/>
      <c r="X26" s="70"/>
      <c r="Y26" s="68"/>
    </row>
    <row r="27" ht="13.95" spans="1:25">
      <c r="A27" s="40"/>
      <c r="B27" s="26"/>
      <c r="C27" s="27"/>
      <c r="D27" s="28"/>
      <c r="E27" s="28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69"/>
      <c r="W27" s="69"/>
      <c r="X27" s="69"/>
      <c r="Y27" s="71"/>
    </row>
    <row r="28" ht="15.6" spans="1:25">
      <c r="A28" s="42" t="s">
        <v>38</v>
      </c>
      <c r="B28" s="43"/>
      <c r="C28" s="16">
        <f t="shared" ref="C28:U28" si="0">SUM(C9:C27)</f>
        <v>0.1725</v>
      </c>
      <c r="D28" s="17">
        <f t="shared" si="0"/>
        <v>0.0109</v>
      </c>
      <c r="E28" s="17">
        <f t="shared" si="0"/>
        <v>0.03917</v>
      </c>
      <c r="F28" s="17">
        <f t="shared" si="0"/>
        <v>0.0275</v>
      </c>
      <c r="G28" s="18">
        <f t="shared" si="0"/>
        <v>0.00122</v>
      </c>
      <c r="H28" s="18">
        <f t="shared" si="0"/>
        <v>0.157</v>
      </c>
      <c r="I28" s="17">
        <f t="shared" si="0"/>
        <v>0.0334</v>
      </c>
      <c r="J28" s="17">
        <f t="shared" si="0"/>
        <v>0.05</v>
      </c>
      <c r="K28" s="17">
        <f t="shared" si="0"/>
        <v>0.0182</v>
      </c>
      <c r="L28" s="17">
        <f t="shared" si="0"/>
        <v>0.095</v>
      </c>
      <c r="M28" s="17">
        <f t="shared" si="0"/>
        <v>0.0217</v>
      </c>
      <c r="N28" s="17">
        <f t="shared" si="0"/>
        <v>0.0264</v>
      </c>
      <c r="O28" s="17">
        <f t="shared" si="0"/>
        <v>0.0221</v>
      </c>
      <c r="P28" s="17">
        <f t="shared" si="0"/>
        <v>0.1545</v>
      </c>
      <c r="Q28" s="17">
        <f t="shared" si="0"/>
        <v>0.044</v>
      </c>
      <c r="R28" s="17">
        <f t="shared" si="0"/>
        <v>0.0944</v>
      </c>
      <c r="S28" s="17">
        <f t="shared" si="0"/>
        <v>0.0082</v>
      </c>
      <c r="T28" s="17">
        <f t="shared" si="0"/>
        <v>0.5</v>
      </c>
      <c r="U28" s="17">
        <f t="shared" si="0"/>
        <v>0.0464</v>
      </c>
      <c r="V28" s="17">
        <v>0.5</v>
      </c>
      <c r="W28" s="17">
        <v>4</v>
      </c>
      <c r="X28" s="17">
        <f>SUM(X9:X27)</f>
        <v>0.0344</v>
      </c>
      <c r="Y28" s="15"/>
    </row>
    <row r="29" ht="15.6" hidden="1" spans="1:25">
      <c r="A29" s="44" t="s">
        <v>39</v>
      </c>
      <c r="B29" s="45"/>
      <c r="C29" s="21">
        <f>29*C28</f>
        <v>5.0025</v>
      </c>
      <c r="D29" s="21">
        <f t="shared" ref="D29:W29" si="1">29*D28</f>
        <v>0.3161</v>
      </c>
      <c r="E29" s="21">
        <f t="shared" si="1"/>
        <v>1.13593</v>
      </c>
      <c r="F29" s="21">
        <f t="shared" si="1"/>
        <v>0.7975</v>
      </c>
      <c r="G29" s="21">
        <f t="shared" si="1"/>
        <v>0.03538</v>
      </c>
      <c r="H29" s="21">
        <f t="shared" si="1"/>
        <v>4.553</v>
      </c>
      <c r="I29" s="21">
        <f t="shared" si="1"/>
        <v>0.9686</v>
      </c>
      <c r="J29" s="21">
        <f t="shared" si="1"/>
        <v>1.45</v>
      </c>
      <c r="K29" s="21">
        <f t="shared" si="1"/>
        <v>0.5278</v>
      </c>
      <c r="L29" s="21">
        <f t="shared" si="1"/>
        <v>2.755</v>
      </c>
      <c r="M29" s="21">
        <f t="shared" si="1"/>
        <v>0.6293</v>
      </c>
      <c r="N29" s="21">
        <f t="shared" si="1"/>
        <v>0.7656</v>
      </c>
      <c r="O29" s="21">
        <f t="shared" si="1"/>
        <v>0.6409</v>
      </c>
      <c r="P29" s="21">
        <f t="shared" si="1"/>
        <v>4.4805</v>
      </c>
      <c r="Q29" s="21">
        <f t="shared" si="1"/>
        <v>1.276</v>
      </c>
      <c r="R29" s="21">
        <f t="shared" si="1"/>
        <v>2.7376</v>
      </c>
      <c r="S29" s="21">
        <f t="shared" si="1"/>
        <v>0.2378</v>
      </c>
      <c r="T29" s="21">
        <v>0.5</v>
      </c>
      <c r="U29" s="21">
        <f t="shared" si="1"/>
        <v>1.3456</v>
      </c>
      <c r="V29" s="21">
        <v>0.5</v>
      </c>
      <c r="W29" s="21">
        <v>4</v>
      </c>
      <c r="X29" s="21">
        <f>29*X28</f>
        <v>0.9976</v>
      </c>
      <c r="Y29" s="122"/>
    </row>
    <row r="30" ht="15.6" spans="1:25">
      <c r="A30" s="44" t="s">
        <v>39</v>
      </c>
      <c r="B30" s="45"/>
      <c r="C30" s="47">
        <f t="shared" ref="C30:U30" si="2">ROUND(C29,2)</f>
        <v>5</v>
      </c>
      <c r="D30" s="48">
        <f t="shared" si="2"/>
        <v>0.32</v>
      </c>
      <c r="E30" s="48">
        <f t="shared" si="2"/>
        <v>1.14</v>
      </c>
      <c r="F30" s="48">
        <f t="shared" si="2"/>
        <v>0.8</v>
      </c>
      <c r="G30" s="48">
        <f t="shared" si="2"/>
        <v>0.04</v>
      </c>
      <c r="H30" s="48">
        <f t="shared" si="2"/>
        <v>4.55</v>
      </c>
      <c r="I30" s="48">
        <f t="shared" si="2"/>
        <v>0.97</v>
      </c>
      <c r="J30" s="48">
        <f t="shared" si="2"/>
        <v>1.45</v>
      </c>
      <c r="K30" s="48">
        <f t="shared" si="2"/>
        <v>0.53</v>
      </c>
      <c r="L30" s="48">
        <f t="shared" si="2"/>
        <v>2.76</v>
      </c>
      <c r="M30" s="56">
        <f t="shared" si="2"/>
        <v>0.63</v>
      </c>
      <c r="N30" s="56">
        <f t="shared" si="2"/>
        <v>0.77</v>
      </c>
      <c r="O30" s="56">
        <f t="shared" si="2"/>
        <v>0.64</v>
      </c>
      <c r="P30" s="56">
        <f t="shared" si="2"/>
        <v>4.48</v>
      </c>
      <c r="Q30" s="56">
        <f t="shared" si="2"/>
        <v>1.28</v>
      </c>
      <c r="R30" s="56">
        <f t="shared" si="2"/>
        <v>2.74</v>
      </c>
      <c r="S30" s="56">
        <f t="shared" si="2"/>
        <v>0.24</v>
      </c>
      <c r="T30" s="56">
        <v>0.5</v>
      </c>
      <c r="U30" s="56">
        <f t="shared" si="2"/>
        <v>1.35</v>
      </c>
      <c r="V30" s="56">
        <v>0.5</v>
      </c>
      <c r="W30" s="56">
        <v>4</v>
      </c>
      <c r="X30" s="56">
        <f>ROUND(X29,2)</f>
        <v>1</v>
      </c>
      <c r="Y30" s="122"/>
    </row>
    <row r="31" ht="15.6" spans="1:25">
      <c r="A31" s="44" t="s">
        <v>40</v>
      </c>
      <c r="B31" s="45"/>
      <c r="C31" s="47">
        <v>80</v>
      </c>
      <c r="D31" s="49">
        <v>800</v>
      </c>
      <c r="E31" s="49">
        <v>85</v>
      </c>
      <c r="F31" s="48">
        <v>60</v>
      </c>
      <c r="G31" s="49">
        <v>1600</v>
      </c>
      <c r="H31" s="48">
        <v>110</v>
      </c>
      <c r="I31" s="49">
        <v>62.37</v>
      </c>
      <c r="J31" s="49">
        <v>39.5</v>
      </c>
      <c r="K31" s="48">
        <v>250</v>
      </c>
      <c r="L31" s="48">
        <v>40</v>
      </c>
      <c r="M31" s="48">
        <v>52</v>
      </c>
      <c r="N31" s="56">
        <v>80</v>
      </c>
      <c r="O31" s="56">
        <v>220</v>
      </c>
      <c r="P31" s="48">
        <v>253</v>
      </c>
      <c r="Q31" s="56">
        <v>88</v>
      </c>
      <c r="R31" s="56">
        <v>25</v>
      </c>
      <c r="S31" s="56">
        <v>400</v>
      </c>
      <c r="T31" s="56">
        <v>20</v>
      </c>
      <c r="U31" s="56">
        <v>85</v>
      </c>
      <c r="V31" s="74">
        <v>18</v>
      </c>
      <c r="W31" s="56">
        <v>6</v>
      </c>
      <c r="X31" s="74">
        <v>110</v>
      </c>
      <c r="Y31" s="73"/>
    </row>
    <row r="32" ht="16.35" spans="1:25">
      <c r="A32" s="50" t="s">
        <v>41</v>
      </c>
      <c r="B32" s="51"/>
      <c r="C32" s="52">
        <f t="shared" ref="C32:X32" si="3">C30*C31</f>
        <v>400</v>
      </c>
      <c r="D32" s="52">
        <f t="shared" si="3"/>
        <v>256</v>
      </c>
      <c r="E32" s="52">
        <f t="shared" si="3"/>
        <v>96.9</v>
      </c>
      <c r="F32" s="52">
        <f t="shared" si="3"/>
        <v>48</v>
      </c>
      <c r="G32" s="52">
        <f t="shared" si="3"/>
        <v>64</v>
      </c>
      <c r="H32" s="52">
        <f t="shared" si="3"/>
        <v>500.5</v>
      </c>
      <c r="I32" s="52">
        <f t="shared" si="3"/>
        <v>60.4989</v>
      </c>
      <c r="J32" s="52">
        <f t="shared" si="3"/>
        <v>57.275</v>
      </c>
      <c r="K32" s="52">
        <f t="shared" si="3"/>
        <v>132.5</v>
      </c>
      <c r="L32" s="52">
        <f t="shared" si="3"/>
        <v>110.4</v>
      </c>
      <c r="M32" s="52">
        <f t="shared" si="3"/>
        <v>32.76</v>
      </c>
      <c r="N32" s="52">
        <f t="shared" si="3"/>
        <v>61.6</v>
      </c>
      <c r="O32" s="52">
        <f t="shared" si="3"/>
        <v>140.8</v>
      </c>
      <c r="P32" s="52">
        <f t="shared" si="3"/>
        <v>1133.44</v>
      </c>
      <c r="Q32" s="52">
        <f t="shared" si="3"/>
        <v>112.64</v>
      </c>
      <c r="R32" s="52">
        <f t="shared" si="3"/>
        <v>68.5</v>
      </c>
      <c r="S32" s="52">
        <f t="shared" si="3"/>
        <v>96</v>
      </c>
      <c r="T32" s="52">
        <f t="shared" si="3"/>
        <v>10</v>
      </c>
      <c r="U32" s="52">
        <f t="shared" si="3"/>
        <v>114.75</v>
      </c>
      <c r="V32" s="52">
        <f t="shared" si="3"/>
        <v>9</v>
      </c>
      <c r="W32" s="52">
        <f t="shared" si="3"/>
        <v>24</v>
      </c>
      <c r="X32" s="52">
        <f t="shared" si="3"/>
        <v>110</v>
      </c>
      <c r="Y32" s="75">
        <f>SUM(C32:X32)</f>
        <v>3639.5639</v>
      </c>
    </row>
    <row r="33" ht="15.6" spans="1:25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>Y32/Y2</f>
        <v>125.502203448276</v>
      </c>
    </row>
    <row r="34" customFormat="1" ht="27" customHeight="1" spans="2:15">
      <c r="B34" s="55" t="s">
        <v>42</v>
      </c>
      <c r="O34" s="57"/>
    </row>
    <row r="35" customFormat="1" ht="27" customHeight="1" spans="2:15">
      <c r="B35" s="55" t="s">
        <v>43</v>
      </c>
      <c r="O35" s="57"/>
    </row>
    <row r="36" customFormat="1" ht="27" customHeight="1" spans="2:2">
      <c r="B36" s="55" t="s">
        <v>44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AA37"/>
  <sheetViews>
    <sheetView workbookViewId="0">
      <pane ySplit="7" topLeftCell="A19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6.22222222222222" customWidth="1"/>
    <col min="4" max="4" width="7" customWidth="1"/>
    <col min="5" max="5" width="6.22222222222222" customWidth="1"/>
    <col min="6" max="6" width="6" customWidth="1"/>
    <col min="7" max="7" width="7.22222222222222" customWidth="1"/>
    <col min="8" max="8" width="6.11111111111111" customWidth="1"/>
    <col min="9" max="9" width="5.11111111111111" customWidth="1"/>
    <col min="10" max="10" width="6.33333333333333" customWidth="1"/>
    <col min="11" max="12" width="6.22222222222222" customWidth="1"/>
    <col min="13" max="13" width="6" customWidth="1"/>
    <col min="14" max="14" width="5.77777777777778" customWidth="1"/>
    <col min="15" max="15" width="5.88888888888889" customWidth="1"/>
    <col min="16" max="16" width="6.55555555555556" customWidth="1"/>
    <col min="17" max="17" width="6.22222222222222" customWidth="1"/>
    <col min="18" max="18" width="6.44444444444444" customWidth="1"/>
    <col min="19" max="19" width="6.66666666666667" customWidth="1"/>
    <col min="20" max="20" width="7.33333333333333" customWidth="1"/>
    <col min="21" max="21" width="5.44444444444444" customWidth="1"/>
    <col min="22" max="22" width="6.33333333333333" customWidth="1"/>
    <col min="23" max="23" width="6.11111111111111" customWidth="1"/>
    <col min="24" max="25" width="5.33333333333333" customWidth="1"/>
    <col min="26" max="26" width="5.22222222222222" customWidth="1"/>
    <col min="27" max="27" width="8.22222222222222" customWidth="1"/>
  </cols>
  <sheetData>
    <row r="1" s="1" customFormat="1" ht="22" customHeight="1" spans="1:1">
      <c r="A1" s="1" t="s">
        <v>0</v>
      </c>
    </row>
    <row r="2" customHeight="1" spans="1:27">
      <c r="A2" s="76"/>
      <c r="B2" s="123" t="s">
        <v>103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48</v>
      </c>
      <c r="I2" s="4" t="s">
        <v>8</v>
      </c>
      <c r="J2" s="4" t="s">
        <v>9</v>
      </c>
      <c r="K2" s="4" t="s">
        <v>10</v>
      </c>
      <c r="L2" s="4" t="s">
        <v>16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18</v>
      </c>
      <c r="S2" s="4" t="s">
        <v>20</v>
      </c>
      <c r="T2" s="4" t="s">
        <v>104</v>
      </c>
      <c r="U2" s="4" t="s">
        <v>105</v>
      </c>
      <c r="V2" s="4" t="s">
        <v>63</v>
      </c>
      <c r="W2" s="4" t="s">
        <v>49</v>
      </c>
      <c r="X2" s="4" t="s">
        <v>67</v>
      </c>
      <c r="Y2" s="4" t="s">
        <v>68</v>
      </c>
      <c r="Z2" s="58" t="s">
        <v>21</v>
      </c>
      <c r="AA2" s="59">
        <v>30</v>
      </c>
    </row>
    <row r="3" spans="1:27">
      <c r="A3" s="79"/>
      <c r="B3" s="1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0"/>
      <c r="AA3" s="61"/>
    </row>
    <row r="4" spans="1:27">
      <c r="A4" s="79"/>
      <c r="B4" s="1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0"/>
      <c r="AA4" s="61"/>
    </row>
    <row r="5" ht="12" customHeight="1" spans="1:27">
      <c r="A5" s="79"/>
      <c r="B5" s="1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0"/>
      <c r="AA5" s="61"/>
    </row>
    <row r="6" spans="1:27">
      <c r="A6" s="79"/>
      <c r="B6" s="12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0"/>
      <c r="AA6" s="61"/>
    </row>
    <row r="7" ht="28" customHeight="1" spans="1:27">
      <c r="A7" s="82"/>
      <c r="B7" s="1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2"/>
      <c r="AA7" s="63"/>
    </row>
    <row r="8" ht="16" customHeight="1" spans="1:27">
      <c r="A8" s="11"/>
      <c r="B8" s="12"/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111">
        <v>24</v>
      </c>
      <c r="AA8" s="85" t="s">
        <v>24</v>
      </c>
    </row>
    <row r="9" spans="1:27">
      <c r="A9" s="14" t="s">
        <v>25</v>
      </c>
      <c r="B9" s="15" t="s">
        <v>26</v>
      </c>
      <c r="C9" s="16">
        <v>0.155</v>
      </c>
      <c r="D9" s="17"/>
      <c r="E9" s="17">
        <v>0.00644</v>
      </c>
      <c r="F9" s="17">
        <v>0.01666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65"/>
      <c r="X9" s="65"/>
      <c r="Y9" s="65"/>
      <c r="Z9" s="65"/>
      <c r="AA9" s="66" t="s">
        <v>106</v>
      </c>
    </row>
    <row r="10" spans="1:27">
      <c r="A10" s="19"/>
      <c r="B10" s="20" t="s">
        <v>28</v>
      </c>
      <c r="C10" s="21"/>
      <c r="D10" s="22"/>
      <c r="E10" s="22">
        <v>0.0082</v>
      </c>
      <c r="F10" s="22"/>
      <c r="G10" s="23">
        <v>0.0006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67"/>
      <c r="X10" s="67"/>
      <c r="Y10" s="67"/>
      <c r="Z10" s="67"/>
      <c r="AA10" s="68"/>
    </row>
    <row r="11" spans="1:27">
      <c r="A11" s="19"/>
      <c r="B11" s="24" t="s">
        <v>56</v>
      </c>
      <c r="C11" s="21"/>
      <c r="D11" s="22">
        <v>0.0104</v>
      </c>
      <c r="E11" s="22"/>
      <c r="F11" s="22"/>
      <c r="G11" s="23"/>
      <c r="H11" s="23"/>
      <c r="I11" s="22">
        <v>0.0323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67"/>
      <c r="X11" s="67"/>
      <c r="Y11" s="67"/>
      <c r="Z11" s="67"/>
      <c r="AA11" s="68"/>
    </row>
    <row r="12" spans="1:27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67"/>
      <c r="X12" s="67"/>
      <c r="Y12" s="67"/>
      <c r="Z12" s="67"/>
      <c r="AA12" s="68"/>
    </row>
    <row r="13" ht="13.95" spans="1:27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69"/>
      <c r="X13" s="69"/>
      <c r="Y13" s="69"/>
      <c r="Z13" s="69"/>
      <c r="AA13" s="68"/>
    </row>
    <row r="14" spans="1:27">
      <c r="A14" s="14" t="s">
        <v>30</v>
      </c>
      <c r="B14" s="15" t="s">
        <v>63</v>
      </c>
      <c r="C14" s="16"/>
      <c r="D14" s="17"/>
      <c r="E14" s="17"/>
      <c r="F14" s="17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0.1</v>
      </c>
      <c r="W14" s="65"/>
      <c r="X14" s="65"/>
      <c r="Y14" s="65"/>
      <c r="Z14" s="65"/>
      <c r="AA14" s="68"/>
    </row>
    <row r="15" spans="1:27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67"/>
      <c r="X15" s="67"/>
      <c r="Y15" s="67"/>
      <c r="Z15" s="67"/>
      <c r="AA15" s="68"/>
    </row>
    <row r="16" spans="1:27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67"/>
      <c r="X16" s="67"/>
      <c r="Y16" s="67"/>
      <c r="Z16" s="67"/>
      <c r="AA16" s="68"/>
    </row>
    <row r="17" ht="13.95" spans="1:27">
      <c r="A17" s="30"/>
      <c r="B17" s="31"/>
      <c r="C17" s="32"/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70"/>
      <c r="X17" s="70"/>
      <c r="Y17" s="70"/>
      <c r="Z17" s="70"/>
      <c r="AA17" s="68"/>
    </row>
    <row r="18" ht="26.4" spans="1:27">
      <c r="A18" s="35" t="s">
        <v>31</v>
      </c>
      <c r="B18" s="36" t="s">
        <v>107</v>
      </c>
      <c r="C18" s="16"/>
      <c r="D18" s="17"/>
      <c r="E18" s="17"/>
      <c r="F18" s="17"/>
      <c r="G18" s="18"/>
      <c r="H18" s="18"/>
      <c r="I18" s="17"/>
      <c r="J18" s="17"/>
      <c r="K18" s="17"/>
      <c r="L18" s="17"/>
      <c r="M18" s="17">
        <v>0.0874</v>
      </c>
      <c r="N18" s="17">
        <v>0.0102</v>
      </c>
      <c r="O18" s="17">
        <v>0.0104</v>
      </c>
      <c r="P18" s="17">
        <v>0.0028</v>
      </c>
      <c r="Q18" s="17">
        <v>0.0809</v>
      </c>
      <c r="R18" s="17">
        <v>0.006</v>
      </c>
      <c r="S18" s="17">
        <v>0.0152</v>
      </c>
      <c r="T18" s="17">
        <v>0.0316</v>
      </c>
      <c r="U18" s="17">
        <v>0.005</v>
      </c>
      <c r="V18" s="17"/>
      <c r="W18" s="65"/>
      <c r="X18" s="65"/>
      <c r="Y18" s="65"/>
      <c r="Z18" s="65"/>
      <c r="AA18" s="68"/>
    </row>
    <row r="19" ht="26.4" spans="1:27">
      <c r="A19" s="37"/>
      <c r="B19" s="38" t="s">
        <v>108</v>
      </c>
      <c r="C19" s="21"/>
      <c r="D19" s="22"/>
      <c r="E19" s="22"/>
      <c r="F19" s="22"/>
      <c r="G19" s="23"/>
      <c r="H19" s="23"/>
      <c r="I19" s="22">
        <v>0.01</v>
      </c>
      <c r="J19" s="22"/>
      <c r="K19" s="22"/>
      <c r="L19" s="22"/>
      <c r="M19" s="22"/>
      <c r="N19" s="22">
        <v>0.0123</v>
      </c>
      <c r="O19" s="22">
        <v>0.011</v>
      </c>
      <c r="P19" s="22">
        <v>0.0043</v>
      </c>
      <c r="Q19" s="22"/>
      <c r="R19" s="22">
        <v>0.0044</v>
      </c>
      <c r="S19" s="22"/>
      <c r="T19" s="22"/>
      <c r="U19" s="22"/>
      <c r="V19" s="22"/>
      <c r="W19" s="67">
        <v>0.078</v>
      </c>
      <c r="X19" s="67">
        <v>1</v>
      </c>
      <c r="Y19" s="67"/>
      <c r="Z19" s="67"/>
      <c r="AA19" s="68"/>
    </row>
    <row r="20" spans="1:27">
      <c r="A20" s="37"/>
      <c r="B20" s="38" t="s">
        <v>109</v>
      </c>
      <c r="C20" s="21"/>
      <c r="D20" s="22">
        <v>0.0073</v>
      </c>
      <c r="E20" s="22"/>
      <c r="F20" s="22"/>
      <c r="G20" s="23"/>
      <c r="H20" s="23"/>
      <c r="I20" s="22"/>
      <c r="J20" s="22"/>
      <c r="K20" s="22"/>
      <c r="L20" s="22">
        <v>0.044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67"/>
      <c r="X20" s="67"/>
      <c r="Y20" s="67"/>
      <c r="Z20" s="67"/>
      <c r="AA20" s="68"/>
    </row>
    <row r="21" spans="1:27">
      <c r="A21" s="37"/>
      <c r="B21" s="39" t="s">
        <v>34</v>
      </c>
      <c r="C21" s="21"/>
      <c r="D21" s="22"/>
      <c r="E21" s="22">
        <v>0.008</v>
      </c>
      <c r="F21" s="22"/>
      <c r="G21" s="23"/>
      <c r="H21" s="23"/>
      <c r="I21" s="22"/>
      <c r="J21" s="22"/>
      <c r="K21" s="22">
        <v>0.0193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67"/>
      <c r="X21" s="67"/>
      <c r="Y21" s="67"/>
      <c r="Z21" s="67"/>
      <c r="AA21" s="68"/>
    </row>
    <row r="22" spans="1:27">
      <c r="A22" s="37"/>
      <c r="B22" s="24" t="s">
        <v>35</v>
      </c>
      <c r="C22" s="21"/>
      <c r="D22" s="22"/>
      <c r="E22" s="22"/>
      <c r="F22" s="22"/>
      <c r="G22" s="23"/>
      <c r="H22" s="23"/>
      <c r="I22" s="22"/>
      <c r="J22" s="22">
        <v>0.049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67"/>
      <c r="X22" s="67"/>
      <c r="Y22" s="67"/>
      <c r="Z22" s="67"/>
      <c r="AA22" s="68"/>
    </row>
    <row r="23" ht="13.95" spans="1:27">
      <c r="A23" s="40"/>
      <c r="B23" s="41"/>
      <c r="C23" s="27"/>
      <c r="D23" s="28"/>
      <c r="E23" s="28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69"/>
      <c r="X23" s="69"/>
      <c r="Y23" s="69"/>
      <c r="Z23" s="69"/>
      <c r="AA23" s="68"/>
    </row>
    <row r="24" spans="1:27">
      <c r="A24" s="35" t="s">
        <v>36</v>
      </c>
      <c r="B24" s="15" t="s">
        <v>110</v>
      </c>
      <c r="C24" s="16">
        <v>0.0184</v>
      </c>
      <c r="D24" s="17">
        <v>0.0023</v>
      </c>
      <c r="E24" s="17">
        <v>0.01044</v>
      </c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>
        <v>0.0024</v>
      </c>
      <c r="Q24" s="17"/>
      <c r="R24" s="17"/>
      <c r="S24" s="17">
        <v>0.0414</v>
      </c>
      <c r="T24" s="17"/>
      <c r="U24" s="17"/>
      <c r="V24" s="17"/>
      <c r="W24" s="65"/>
      <c r="X24" s="65">
        <v>4</v>
      </c>
      <c r="Y24" s="65">
        <v>3</v>
      </c>
      <c r="Z24" s="65">
        <v>0.5</v>
      </c>
      <c r="AA24" s="68"/>
    </row>
    <row r="25" spans="1:27">
      <c r="A25" s="37"/>
      <c r="B25" s="20" t="s">
        <v>61</v>
      </c>
      <c r="C25" s="21">
        <v>0.16</v>
      </c>
      <c r="D25" s="22"/>
      <c r="E25" s="22">
        <v>0.0083</v>
      </c>
      <c r="F25" s="22"/>
      <c r="G25" s="23"/>
      <c r="H25" s="23">
        <v>0.0033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67"/>
      <c r="X25" s="67"/>
      <c r="Y25" s="67"/>
      <c r="Z25" s="67"/>
      <c r="AA25" s="68"/>
    </row>
    <row r="26" spans="1:27">
      <c r="A26" s="37"/>
      <c r="B26" s="118"/>
      <c r="C26" s="119"/>
      <c r="D26" s="120"/>
      <c r="E26" s="120"/>
      <c r="F26" s="120"/>
      <c r="G26" s="121"/>
      <c r="H26" s="1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70"/>
      <c r="X26" s="70"/>
      <c r="Y26" s="70"/>
      <c r="Z26" s="70"/>
      <c r="AA26" s="68"/>
    </row>
    <row r="27" spans="1:27">
      <c r="A27" s="37"/>
      <c r="B27" s="118"/>
      <c r="C27" s="119"/>
      <c r="D27" s="120"/>
      <c r="E27" s="120"/>
      <c r="F27" s="120"/>
      <c r="G27" s="121"/>
      <c r="H27" s="12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70"/>
      <c r="X27" s="70"/>
      <c r="Y27" s="70"/>
      <c r="Z27" s="70"/>
      <c r="AA27" s="68"/>
    </row>
    <row r="28" ht="13.95" spans="1:27">
      <c r="A28" s="40"/>
      <c r="B28" s="26"/>
      <c r="C28" s="27"/>
      <c r="D28" s="28"/>
      <c r="E28" s="28"/>
      <c r="F28" s="28"/>
      <c r="G28" s="29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9"/>
      <c r="X28" s="69"/>
      <c r="Y28" s="69"/>
      <c r="Z28" s="69"/>
      <c r="AA28" s="71"/>
    </row>
    <row r="29" ht="15.6" spans="1:27">
      <c r="A29" s="42" t="s">
        <v>38</v>
      </c>
      <c r="B29" s="43"/>
      <c r="C29" s="16">
        <f t="shared" ref="C29:L29" si="0">SUM(C9:C28)</f>
        <v>0.3334</v>
      </c>
      <c r="D29" s="17">
        <f t="shared" si="0"/>
        <v>0.02</v>
      </c>
      <c r="E29" s="17">
        <f t="shared" si="0"/>
        <v>0.04138</v>
      </c>
      <c r="F29" s="17">
        <f t="shared" si="0"/>
        <v>0.01666</v>
      </c>
      <c r="G29" s="18">
        <f t="shared" si="0"/>
        <v>0.0006</v>
      </c>
      <c r="H29" s="17">
        <f t="shared" si="0"/>
        <v>0.0033</v>
      </c>
      <c r="I29" s="17">
        <f t="shared" si="0"/>
        <v>0.0423</v>
      </c>
      <c r="J29" s="17">
        <f t="shared" si="0"/>
        <v>0.049</v>
      </c>
      <c r="K29" s="17">
        <f t="shared" si="0"/>
        <v>0.0193</v>
      </c>
      <c r="L29" s="17">
        <f t="shared" si="0"/>
        <v>0.044</v>
      </c>
      <c r="M29" s="17">
        <f t="shared" ref="M29:X29" si="1">SUM(M9:M28)</f>
        <v>0.0874</v>
      </c>
      <c r="N29" s="17">
        <f t="shared" si="1"/>
        <v>0.0225</v>
      </c>
      <c r="O29" s="17">
        <f t="shared" si="1"/>
        <v>0.0214</v>
      </c>
      <c r="P29" s="17">
        <f t="shared" si="1"/>
        <v>0.0095</v>
      </c>
      <c r="Q29" s="17">
        <f t="shared" si="1"/>
        <v>0.0809</v>
      </c>
      <c r="R29" s="17">
        <f t="shared" si="1"/>
        <v>0.0104</v>
      </c>
      <c r="S29" s="17">
        <f t="shared" si="1"/>
        <v>0.0566</v>
      </c>
      <c r="T29" s="17">
        <f t="shared" si="1"/>
        <v>0.0316</v>
      </c>
      <c r="U29" s="17">
        <f t="shared" si="1"/>
        <v>0.005</v>
      </c>
      <c r="V29" s="17">
        <f t="shared" si="1"/>
        <v>0.1</v>
      </c>
      <c r="W29" s="17">
        <f t="shared" si="1"/>
        <v>0.078</v>
      </c>
      <c r="X29" s="17">
        <f t="shared" si="1"/>
        <v>5</v>
      </c>
      <c r="Y29" s="65">
        <v>3</v>
      </c>
      <c r="Z29" s="65">
        <v>0.5</v>
      </c>
      <c r="AA29" s="15"/>
    </row>
    <row r="30" ht="15.6" hidden="1" spans="1:27">
      <c r="A30" s="44" t="s">
        <v>39</v>
      </c>
      <c r="B30" s="45"/>
      <c r="C30" s="21">
        <f t="shared" ref="C30:L30" si="2">30*C29</f>
        <v>10.002</v>
      </c>
      <c r="D30" s="21">
        <f t="shared" si="2"/>
        <v>0.6</v>
      </c>
      <c r="E30" s="21">
        <f t="shared" si="2"/>
        <v>1.2414</v>
      </c>
      <c r="F30" s="21">
        <f t="shared" si="2"/>
        <v>0.4998</v>
      </c>
      <c r="G30" s="21">
        <f t="shared" si="2"/>
        <v>0.018</v>
      </c>
      <c r="H30" s="21">
        <f t="shared" si="2"/>
        <v>0.099</v>
      </c>
      <c r="I30" s="21">
        <f t="shared" si="2"/>
        <v>1.269</v>
      </c>
      <c r="J30" s="21">
        <f t="shared" si="2"/>
        <v>1.47</v>
      </c>
      <c r="K30" s="21">
        <f t="shared" si="2"/>
        <v>0.579</v>
      </c>
      <c r="L30" s="21">
        <f t="shared" si="2"/>
        <v>1.32</v>
      </c>
      <c r="M30" s="21">
        <f t="shared" ref="M30:X30" si="3">30*M29</f>
        <v>2.622</v>
      </c>
      <c r="N30" s="21">
        <f t="shared" si="3"/>
        <v>0.675</v>
      </c>
      <c r="O30" s="21">
        <f t="shared" si="3"/>
        <v>0.642</v>
      </c>
      <c r="P30" s="21">
        <f t="shared" si="3"/>
        <v>0.285</v>
      </c>
      <c r="Q30" s="21">
        <f t="shared" si="3"/>
        <v>2.427</v>
      </c>
      <c r="R30" s="21">
        <f t="shared" si="3"/>
        <v>0.312</v>
      </c>
      <c r="S30" s="21">
        <f t="shared" si="3"/>
        <v>1.698</v>
      </c>
      <c r="T30" s="21">
        <f t="shared" si="3"/>
        <v>0.948</v>
      </c>
      <c r="U30" s="21">
        <f t="shared" si="3"/>
        <v>0.15</v>
      </c>
      <c r="V30" s="21">
        <f t="shared" si="3"/>
        <v>3</v>
      </c>
      <c r="W30" s="21">
        <f t="shared" si="3"/>
        <v>2.34</v>
      </c>
      <c r="X30" s="21">
        <v>5</v>
      </c>
      <c r="Y30" s="21">
        <v>3</v>
      </c>
      <c r="Z30" s="21">
        <v>0.5</v>
      </c>
      <c r="AA30" s="122"/>
    </row>
    <row r="31" ht="15.6" spans="1:27">
      <c r="A31" s="44" t="s">
        <v>39</v>
      </c>
      <c r="B31" s="45"/>
      <c r="C31" s="47">
        <f t="shared" ref="C31:U31" si="4">ROUND(C30,2)</f>
        <v>10</v>
      </c>
      <c r="D31" s="48">
        <f t="shared" si="4"/>
        <v>0.6</v>
      </c>
      <c r="E31" s="48">
        <f t="shared" si="4"/>
        <v>1.24</v>
      </c>
      <c r="F31" s="48">
        <f t="shared" si="4"/>
        <v>0.5</v>
      </c>
      <c r="G31" s="48">
        <f t="shared" si="4"/>
        <v>0.02</v>
      </c>
      <c r="H31" s="48">
        <f t="shared" si="4"/>
        <v>0.1</v>
      </c>
      <c r="I31" s="48">
        <f t="shared" si="4"/>
        <v>1.27</v>
      </c>
      <c r="J31" s="48">
        <f t="shared" si="4"/>
        <v>1.47</v>
      </c>
      <c r="K31" s="48">
        <f t="shared" si="4"/>
        <v>0.58</v>
      </c>
      <c r="L31" s="48">
        <f t="shared" si="4"/>
        <v>1.32</v>
      </c>
      <c r="M31" s="48">
        <f t="shared" si="4"/>
        <v>2.62</v>
      </c>
      <c r="N31" s="56">
        <f t="shared" si="4"/>
        <v>0.68</v>
      </c>
      <c r="O31" s="56">
        <f t="shared" si="4"/>
        <v>0.64</v>
      </c>
      <c r="P31" s="56">
        <f t="shared" si="4"/>
        <v>0.29</v>
      </c>
      <c r="Q31" s="56">
        <f t="shared" si="4"/>
        <v>2.43</v>
      </c>
      <c r="R31" s="56">
        <f t="shared" si="4"/>
        <v>0.31</v>
      </c>
      <c r="S31" s="56">
        <f t="shared" si="4"/>
        <v>1.7</v>
      </c>
      <c r="T31" s="56">
        <f t="shared" si="4"/>
        <v>0.95</v>
      </c>
      <c r="U31" s="56">
        <f t="shared" si="4"/>
        <v>0.15</v>
      </c>
      <c r="V31" s="56">
        <v>15</v>
      </c>
      <c r="W31" s="56">
        <f>ROUND(W30,2)</f>
        <v>2.34</v>
      </c>
      <c r="X31" s="56">
        <v>5</v>
      </c>
      <c r="Y31" s="74">
        <v>3</v>
      </c>
      <c r="Z31" s="74">
        <v>0.5</v>
      </c>
      <c r="AA31" s="122"/>
    </row>
    <row r="32" ht="15.6" spans="1:27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88</v>
      </c>
      <c r="G32" s="49">
        <v>1600</v>
      </c>
      <c r="H32" s="48">
        <v>770</v>
      </c>
      <c r="I32" s="49">
        <v>62.37</v>
      </c>
      <c r="J32" s="49">
        <v>39.5</v>
      </c>
      <c r="K32" s="48">
        <v>250</v>
      </c>
      <c r="L32" s="48">
        <v>132</v>
      </c>
      <c r="M32" s="48">
        <v>40</v>
      </c>
      <c r="N32" s="48">
        <v>52</v>
      </c>
      <c r="O32" s="56">
        <v>80</v>
      </c>
      <c r="P32" s="56">
        <v>220</v>
      </c>
      <c r="Q32" s="56">
        <v>253</v>
      </c>
      <c r="R32" s="56">
        <v>400</v>
      </c>
      <c r="S32" s="56">
        <v>85</v>
      </c>
      <c r="T32" s="56">
        <v>247.368</v>
      </c>
      <c r="U32" s="56">
        <v>42</v>
      </c>
      <c r="V32" s="56">
        <v>40</v>
      </c>
      <c r="W32" s="56">
        <v>125</v>
      </c>
      <c r="X32" s="56">
        <v>6</v>
      </c>
      <c r="Y32" s="74">
        <v>2.7</v>
      </c>
      <c r="Z32" s="74">
        <v>18</v>
      </c>
      <c r="AA32" s="73"/>
    </row>
    <row r="33" ht="16.35" spans="1:27">
      <c r="A33" s="50" t="s">
        <v>41</v>
      </c>
      <c r="B33" s="51"/>
      <c r="C33" s="126">
        <f t="shared" ref="C33:L33" si="5">C31*C32</f>
        <v>800</v>
      </c>
      <c r="D33" s="126">
        <f t="shared" si="5"/>
        <v>480</v>
      </c>
      <c r="E33" s="126">
        <f t="shared" si="5"/>
        <v>105.4</v>
      </c>
      <c r="F33" s="126">
        <f t="shared" si="5"/>
        <v>44</v>
      </c>
      <c r="G33" s="126">
        <f t="shared" si="5"/>
        <v>32</v>
      </c>
      <c r="H33" s="126">
        <f t="shared" si="5"/>
        <v>77</v>
      </c>
      <c r="I33" s="126">
        <f t="shared" si="5"/>
        <v>79.2099</v>
      </c>
      <c r="J33" s="126">
        <f t="shared" si="5"/>
        <v>58.065</v>
      </c>
      <c r="K33" s="126">
        <f t="shared" si="5"/>
        <v>145</v>
      </c>
      <c r="L33" s="126">
        <f t="shared" si="5"/>
        <v>174.24</v>
      </c>
      <c r="M33" s="126">
        <f t="shared" ref="M33:Z33" si="6">M31*M32</f>
        <v>104.8</v>
      </c>
      <c r="N33" s="126">
        <f t="shared" si="6"/>
        <v>35.36</v>
      </c>
      <c r="O33" s="126">
        <f t="shared" si="6"/>
        <v>51.2</v>
      </c>
      <c r="P33" s="126">
        <f t="shared" si="6"/>
        <v>63.8</v>
      </c>
      <c r="Q33" s="126">
        <f t="shared" si="6"/>
        <v>614.79</v>
      </c>
      <c r="R33" s="126">
        <f t="shared" si="6"/>
        <v>124</v>
      </c>
      <c r="S33" s="126">
        <f t="shared" si="6"/>
        <v>144.5</v>
      </c>
      <c r="T33" s="126">
        <f t="shared" si="6"/>
        <v>234.9996</v>
      </c>
      <c r="U33" s="126">
        <f t="shared" si="6"/>
        <v>6.3</v>
      </c>
      <c r="V33" s="126">
        <f t="shared" si="6"/>
        <v>600</v>
      </c>
      <c r="W33" s="126">
        <f t="shared" si="6"/>
        <v>292.5</v>
      </c>
      <c r="X33" s="126">
        <f t="shared" si="6"/>
        <v>30</v>
      </c>
      <c r="Y33" s="126">
        <f t="shared" si="6"/>
        <v>8.1</v>
      </c>
      <c r="Z33" s="126">
        <f t="shared" si="6"/>
        <v>9</v>
      </c>
      <c r="AA33" s="75">
        <f>SUM(C33:Z33)</f>
        <v>4314.2645</v>
      </c>
    </row>
    <row r="34" ht="15.6" spans="1:27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>
        <f>AA33/AA2</f>
        <v>143.808816666667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6" customWidth="1"/>
    <col min="4" max="4" width="6.66666666666667" customWidth="1"/>
    <col min="5" max="5" width="6.22222222222222" customWidth="1"/>
    <col min="6" max="7" width="6.11111111111111" customWidth="1"/>
    <col min="8" max="8" width="7.33333333333333" style="127" customWidth="1"/>
    <col min="9" max="10" width="6.11111111111111" customWidth="1"/>
    <col min="11" max="11" width="6.44444444444444" customWidth="1"/>
    <col min="12" max="12" width="6.55555555555556" customWidth="1"/>
    <col min="13" max="13" width="5.55555555555556" customWidth="1"/>
    <col min="14" max="14" width="6" customWidth="1"/>
    <col min="15" max="15" width="6.11111111111111" customWidth="1"/>
    <col min="16" max="16" width="7" customWidth="1"/>
    <col min="17" max="17" width="5.11111111111111" customWidth="1"/>
    <col min="18" max="19" width="6.44444444444444" customWidth="1"/>
    <col min="20" max="20" width="6.33333333333333" customWidth="1"/>
    <col min="21" max="21" width="6.55555555555556" customWidth="1"/>
    <col min="22" max="22" width="5.33333333333333" customWidth="1"/>
    <col min="23" max="23" width="5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2"/>
      <c r="B2" s="3" t="s">
        <v>111</v>
      </c>
      <c r="C2" s="4" t="s">
        <v>2</v>
      </c>
      <c r="D2" s="4" t="s">
        <v>3</v>
      </c>
      <c r="E2" s="4" t="s">
        <v>4</v>
      </c>
      <c r="F2" s="4" t="s">
        <v>46</v>
      </c>
      <c r="G2" s="4" t="s">
        <v>47</v>
      </c>
      <c r="H2" s="128" t="s">
        <v>6</v>
      </c>
      <c r="I2" s="4" t="s">
        <v>8</v>
      </c>
      <c r="J2" s="4" t="s">
        <v>9</v>
      </c>
      <c r="K2" s="4" t="s">
        <v>112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50</v>
      </c>
      <c r="Q2" s="4" t="s">
        <v>20</v>
      </c>
      <c r="R2" s="4" t="s">
        <v>10</v>
      </c>
      <c r="S2" s="4" t="s">
        <v>18</v>
      </c>
      <c r="T2" s="4" t="s">
        <v>5</v>
      </c>
      <c r="U2" s="4" t="s">
        <v>66</v>
      </c>
      <c r="V2" s="4" t="s">
        <v>67</v>
      </c>
      <c r="W2" s="4" t="s">
        <v>68</v>
      </c>
      <c r="X2" s="136">
        <v>33</v>
      </c>
    </row>
    <row r="3" spans="1:24">
      <c r="A3" s="5"/>
      <c r="B3" s="6"/>
      <c r="C3" s="7"/>
      <c r="D3" s="7"/>
      <c r="E3" s="7"/>
      <c r="F3" s="7"/>
      <c r="G3" s="7"/>
      <c r="H3" s="12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37"/>
    </row>
    <row r="4" spans="1:24">
      <c r="A4" s="5"/>
      <c r="B4" s="6"/>
      <c r="C4" s="7"/>
      <c r="D4" s="7"/>
      <c r="E4" s="7"/>
      <c r="F4" s="7"/>
      <c r="G4" s="7"/>
      <c r="H4" s="12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7"/>
    </row>
    <row r="5" ht="12" customHeight="1" spans="1:24">
      <c r="A5" s="5"/>
      <c r="B5" s="6"/>
      <c r="C5" s="7"/>
      <c r="D5" s="7"/>
      <c r="E5" s="7"/>
      <c r="F5" s="7"/>
      <c r="G5" s="7"/>
      <c r="H5" s="12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37"/>
    </row>
    <row r="6" spans="1:24">
      <c r="A6" s="5"/>
      <c r="B6" s="6"/>
      <c r="C6" s="7"/>
      <c r="D6" s="7"/>
      <c r="E6" s="7"/>
      <c r="F6" s="7"/>
      <c r="G6" s="7"/>
      <c r="H6" s="12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37"/>
    </row>
    <row r="7" ht="28" customHeight="1" spans="1:24">
      <c r="A7" s="130"/>
      <c r="B7" s="9"/>
      <c r="C7" s="10"/>
      <c r="D7" s="10"/>
      <c r="E7" s="10"/>
      <c r="F7" s="10"/>
      <c r="G7" s="10"/>
      <c r="H7" s="13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8"/>
    </row>
    <row r="8" ht="15" customHeight="1" spans="1:24">
      <c r="A8" s="132"/>
      <c r="B8" s="133"/>
      <c r="C8" s="134">
        <v>1</v>
      </c>
      <c r="D8" s="134">
        <v>2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  <c r="K8" s="134">
        <v>9</v>
      </c>
      <c r="L8" s="134">
        <v>10</v>
      </c>
      <c r="M8" s="134">
        <v>11</v>
      </c>
      <c r="N8" s="134">
        <v>12</v>
      </c>
      <c r="O8" s="134">
        <v>13</v>
      </c>
      <c r="P8" s="134">
        <v>14</v>
      </c>
      <c r="Q8" s="134">
        <v>15</v>
      </c>
      <c r="R8" s="134">
        <v>16</v>
      </c>
      <c r="S8" s="134">
        <v>17</v>
      </c>
      <c r="T8" s="134">
        <v>18</v>
      </c>
      <c r="U8" s="134">
        <v>19</v>
      </c>
      <c r="V8" s="134">
        <v>20</v>
      </c>
      <c r="W8" s="134">
        <v>21</v>
      </c>
      <c r="X8" s="139" t="s">
        <v>24</v>
      </c>
    </row>
    <row r="9" spans="1:24">
      <c r="A9" s="14" t="s">
        <v>25</v>
      </c>
      <c r="B9" s="15" t="s">
        <v>113</v>
      </c>
      <c r="C9" s="16">
        <v>0.1577</v>
      </c>
      <c r="D9" s="17"/>
      <c r="E9" s="17">
        <v>0.00644</v>
      </c>
      <c r="F9" s="17">
        <v>0.015</v>
      </c>
      <c r="G9" s="17">
        <v>0.0114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65"/>
      <c r="S9" s="65"/>
      <c r="T9" s="65"/>
      <c r="U9" s="65"/>
      <c r="V9" s="65"/>
      <c r="W9" s="65"/>
      <c r="X9" s="66" t="s">
        <v>114</v>
      </c>
    </row>
    <row r="10" spans="1:24">
      <c r="A10" s="19"/>
      <c r="B10" s="20" t="s">
        <v>55</v>
      </c>
      <c r="C10" s="21" t="s">
        <v>95</v>
      </c>
      <c r="D10" s="22"/>
      <c r="E10" s="22">
        <v>0.0081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67"/>
      <c r="S10" s="67"/>
      <c r="T10" s="67"/>
      <c r="U10" s="67"/>
      <c r="V10" s="67"/>
      <c r="W10" s="67"/>
      <c r="X10" s="68"/>
    </row>
    <row r="11" spans="1:24">
      <c r="A11" s="19"/>
      <c r="B11" s="24" t="s">
        <v>56</v>
      </c>
      <c r="C11" s="21"/>
      <c r="D11" s="22">
        <v>0.0101</v>
      </c>
      <c r="E11" s="22"/>
      <c r="F11" s="22"/>
      <c r="G11" s="22"/>
      <c r="H11" s="23"/>
      <c r="I11" s="22">
        <v>0.034</v>
      </c>
      <c r="J11" s="22"/>
      <c r="K11" s="22"/>
      <c r="L11" s="22"/>
      <c r="M11" s="22"/>
      <c r="N11" s="22"/>
      <c r="O11" s="22"/>
      <c r="P11" s="22"/>
      <c r="Q11" s="22"/>
      <c r="R11" s="67"/>
      <c r="S11" s="67"/>
      <c r="T11" s="67"/>
      <c r="U11" s="67"/>
      <c r="V11" s="67"/>
      <c r="W11" s="67"/>
      <c r="X11" s="68"/>
    </row>
    <row r="12" spans="1:24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67"/>
      <c r="S12" s="67"/>
      <c r="T12" s="67"/>
      <c r="U12" s="67"/>
      <c r="V12" s="67"/>
      <c r="W12" s="67"/>
      <c r="X12" s="68"/>
    </row>
    <row r="13" ht="13.95" spans="1:24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69"/>
      <c r="S13" s="69"/>
      <c r="T13" s="69"/>
      <c r="U13" s="69"/>
      <c r="V13" s="69"/>
      <c r="W13" s="69"/>
      <c r="X13" s="68"/>
    </row>
    <row r="14" spans="1:24">
      <c r="A14" s="14" t="s">
        <v>30</v>
      </c>
      <c r="B14" s="15" t="s">
        <v>112</v>
      </c>
      <c r="C14" s="16"/>
      <c r="D14" s="17"/>
      <c r="E14" s="17"/>
      <c r="F14" s="17"/>
      <c r="G14" s="17"/>
      <c r="H14" s="18"/>
      <c r="I14" s="17"/>
      <c r="J14" s="17"/>
      <c r="K14" s="17">
        <v>0.12424</v>
      </c>
      <c r="L14" s="17"/>
      <c r="M14" s="17"/>
      <c r="N14" s="17"/>
      <c r="O14" s="17"/>
      <c r="P14" s="17"/>
      <c r="Q14" s="17"/>
      <c r="R14" s="65"/>
      <c r="S14" s="65"/>
      <c r="T14" s="65"/>
      <c r="U14" s="65"/>
      <c r="V14" s="65"/>
      <c r="W14" s="65"/>
      <c r="X14" s="68"/>
    </row>
    <row r="15" spans="1:24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67"/>
      <c r="S15" s="67"/>
      <c r="T15" s="67"/>
      <c r="U15" s="67"/>
      <c r="V15" s="67"/>
      <c r="W15" s="67"/>
      <c r="X15" s="68"/>
    </row>
    <row r="16" spans="1:24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67"/>
      <c r="S16" s="67"/>
      <c r="T16" s="67"/>
      <c r="U16" s="67"/>
      <c r="V16" s="67"/>
      <c r="W16" s="67"/>
      <c r="X16" s="68"/>
    </row>
    <row r="17" ht="13.95" spans="1:24">
      <c r="A17" s="30"/>
      <c r="B17" s="26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70"/>
      <c r="S17" s="70"/>
      <c r="T17" s="70"/>
      <c r="U17" s="70"/>
      <c r="V17" s="70"/>
      <c r="W17" s="70"/>
      <c r="X17" s="68"/>
    </row>
    <row r="18" spans="1:24">
      <c r="A18" s="35" t="s">
        <v>31</v>
      </c>
      <c r="B18" s="36" t="s">
        <v>115</v>
      </c>
      <c r="C18" s="16"/>
      <c r="D18" s="17"/>
      <c r="E18" s="17"/>
      <c r="F18" s="17"/>
      <c r="G18" s="17"/>
      <c r="H18" s="18"/>
      <c r="I18" s="17"/>
      <c r="J18" s="17"/>
      <c r="K18" s="17"/>
      <c r="L18" s="17"/>
      <c r="M18" s="17">
        <v>0.0124</v>
      </c>
      <c r="N18" s="17">
        <v>0.01</v>
      </c>
      <c r="O18" s="17">
        <v>0.002322</v>
      </c>
      <c r="P18" s="17">
        <v>0.0844</v>
      </c>
      <c r="Q18" s="17"/>
      <c r="R18" s="65"/>
      <c r="S18" s="65"/>
      <c r="T18" s="65"/>
      <c r="U18" s="65"/>
      <c r="V18" s="65"/>
      <c r="W18" s="65"/>
      <c r="X18" s="68"/>
    </row>
    <row r="19" ht="15" customHeight="1" spans="1:24">
      <c r="A19" s="37"/>
      <c r="B19" s="38" t="s">
        <v>71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</v>
      </c>
      <c r="N19" s="22">
        <v>0.008</v>
      </c>
      <c r="O19" s="22">
        <v>0.0033</v>
      </c>
      <c r="P19" s="22">
        <v>0.072</v>
      </c>
      <c r="Q19" s="22">
        <v>0.0023</v>
      </c>
      <c r="R19" s="67"/>
      <c r="S19" s="67">
        <v>0.0034</v>
      </c>
      <c r="T19" s="67"/>
      <c r="U19" s="67"/>
      <c r="V19" s="67"/>
      <c r="W19" s="67"/>
      <c r="X19" s="68"/>
    </row>
    <row r="20" spans="1:24">
      <c r="A20" s="37"/>
      <c r="B20" s="39" t="s">
        <v>59</v>
      </c>
      <c r="C20" s="21">
        <v>0.04</v>
      </c>
      <c r="D20" s="22">
        <v>0.005</v>
      </c>
      <c r="E20" s="22"/>
      <c r="F20" s="22"/>
      <c r="G20" s="22"/>
      <c r="H20" s="23"/>
      <c r="I20" s="22"/>
      <c r="J20" s="22"/>
      <c r="K20" s="22"/>
      <c r="L20" s="22">
        <v>0.187</v>
      </c>
      <c r="M20" s="22"/>
      <c r="N20" s="22"/>
      <c r="O20" s="22"/>
      <c r="P20" s="22"/>
      <c r="Q20" s="22"/>
      <c r="R20" s="67"/>
      <c r="S20" s="67"/>
      <c r="T20" s="67"/>
      <c r="U20" s="67"/>
      <c r="V20" s="67"/>
      <c r="W20" s="67"/>
      <c r="X20" s="68"/>
    </row>
    <row r="21" spans="1:24">
      <c r="A21" s="37"/>
      <c r="B21" s="38" t="s">
        <v>116</v>
      </c>
      <c r="C21" s="21"/>
      <c r="D21" s="22"/>
      <c r="E21" s="22">
        <v>0.00844</v>
      </c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67">
        <v>0.018</v>
      </c>
      <c r="S21" s="67"/>
      <c r="T21" s="67"/>
      <c r="U21" s="67"/>
      <c r="V21" s="67"/>
      <c r="W21" s="67"/>
      <c r="X21" s="68"/>
    </row>
    <row r="22" spans="1:24">
      <c r="A22" s="37"/>
      <c r="B22" s="24" t="s">
        <v>35</v>
      </c>
      <c r="C22" s="21"/>
      <c r="D22" s="22"/>
      <c r="E22" s="22"/>
      <c r="F22" s="22"/>
      <c r="G22" s="22"/>
      <c r="H22" s="23"/>
      <c r="I22" s="22"/>
      <c r="J22" s="22">
        <v>0.049</v>
      </c>
      <c r="K22" s="22"/>
      <c r="L22" s="22"/>
      <c r="M22" s="22"/>
      <c r="N22" s="22"/>
      <c r="O22" s="22"/>
      <c r="P22" s="22"/>
      <c r="Q22" s="22"/>
      <c r="R22" s="67"/>
      <c r="S22" s="67"/>
      <c r="T22" s="67"/>
      <c r="U22" s="67"/>
      <c r="V22" s="67"/>
      <c r="W22" s="67"/>
      <c r="X22" s="68"/>
    </row>
    <row r="23" ht="13.95" spans="1:24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69"/>
      <c r="S23" s="69"/>
      <c r="T23" s="69"/>
      <c r="U23" s="69"/>
      <c r="V23" s="69"/>
      <c r="W23" s="69"/>
      <c r="X23" s="68"/>
    </row>
    <row r="24" spans="1:24">
      <c r="A24" s="35" t="s">
        <v>36</v>
      </c>
      <c r="B24" s="15" t="s">
        <v>73</v>
      </c>
      <c r="C24" s="16">
        <v>0.0145</v>
      </c>
      <c r="D24" s="17">
        <v>0.0022</v>
      </c>
      <c r="E24" s="17">
        <v>0.0103</v>
      </c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65"/>
      <c r="S24" s="65"/>
      <c r="T24" s="65">
        <v>0.005</v>
      </c>
      <c r="U24" s="65">
        <v>0.0715</v>
      </c>
      <c r="V24" s="65">
        <v>2</v>
      </c>
      <c r="W24" s="65"/>
      <c r="X24" s="68"/>
    </row>
    <row r="25" spans="1:24">
      <c r="A25" s="37"/>
      <c r="B25" s="20" t="s">
        <v>74</v>
      </c>
      <c r="C25" s="21"/>
      <c r="D25" s="22"/>
      <c r="E25" s="22">
        <v>0.0041</v>
      </c>
      <c r="F25" s="22"/>
      <c r="G25" s="22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67"/>
      <c r="S25" s="67">
        <v>0.0254</v>
      </c>
      <c r="T25" s="67"/>
      <c r="U25" s="67"/>
      <c r="V25" s="67"/>
      <c r="W25" s="67"/>
      <c r="X25" s="68"/>
    </row>
    <row r="26" spans="1:24">
      <c r="A26" s="37"/>
      <c r="B26" s="20" t="s">
        <v>55</v>
      </c>
      <c r="C26" s="21"/>
      <c r="D26" s="22"/>
      <c r="E26" s="22">
        <v>0.0084</v>
      </c>
      <c r="F26" s="22"/>
      <c r="G26" s="22"/>
      <c r="H26" s="23">
        <v>0.0006</v>
      </c>
      <c r="I26" s="22"/>
      <c r="J26" s="22"/>
      <c r="K26" s="22"/>
      <c r="L26" s="22"/>
      <c r="M26" s="22"/>
      <c r="N26" s="22"/>
      <c r="O26" s="22"/>
      <c r="P26" s="22"/>
      <c r="Q26" s="22"/>
      <c r="R26" s="67"/>
      <c r="S26" s="67"/>
      <c r="T26" s="67"/>
      <c r="U26" s="67"/>
      <c r="V26" s="67"/>
      <c r="W26" s="67"/>
      <c r="X26" s="68"/>
    </row>
    <row r="27" ht="13.95" spans="1:24">
      <c r="A27" s="37"/>
      <c r="B27" s="20"/>
      <c r="C27" s="21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67"/>
      <c r="S27" s="67"/>
      <c r="T27" s="67"/>
      <c r="U27" s="67"/>
      <c r="V27" s="67"/>
      <c r="W27" s="67"/>
      <c r="X27" s="71"/>
    </row>
    <row r="28" ht="13.95" spans="1:24">
      <c r="A28" s="40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69"/>
      <c r="S28" s="69"/>
      <c r="T28" s="69"/>
      <c r="U28" s="69"/>
      <c r="V28" s="69"/>
      <c r="W28" s="69">
        <v>2</v>
      </c>
      <c r="X28" s="140"/>
    </row>
    <row r="29" ht="15.6" spans="1:24">
      <c r="A29" s="42" t="s">
        <v>38</v>
      </c>
      <c r="B29" s="43"/>
      <c r="C29" s="16">
        <f t="shared" ref="C29:K29" si="0">SUM(C9:C28)</f>
        <v>0.2122</v>
      </c>
      <c r="D29" s="17">
        <f t="shared" si="0"/>
        <v>0.0173</v>
      </c>
      <c r="E29" s="17">
        <f t="shared" si="0"/>
        <v>0.04578</v>
      </c>
      <c r="F29" s="17">
        <f t="shared" si="0"/>
        <v>0.015</v>
      </c>
      <c r="G29" s="17">
        <f t="shared" si="0"/>
        <v>0.0114</v>
      </c>
      <c r="H29" s="17">
        <f t="shared" si="0"/>
        <v>0.0012</v>
      </c>
      <c r="I29" s="17">
        <f t="shared" si="0"/>
        <v>0.034</v>
      </c>
      <c r="J29" s="17">
        <f t="shared" si="0"/>
        <v>0.049</v>
      </c>
      <c r="K29" s="17">
        <f t="shared" si="0"/>
        <v>0.12424</v>
      </c>
      <c r="L29" s="17">
        <f t="shared" ref="L29:X29" si="1">SUM(L9:L28)</f>
        <v>0.187</v>
      </c>
      <c r="M29" s="17">
        <f t="shared" si="1"/>
        <v>0.0224</v>
      </c>
      <c r="N29" s="17">
        <f t="shared" si="1"/>
        <v>0.018</v>
      </c>
      <c r="O29" s="17">
        <f t="shared" si="1"/>
        <v>0.005622</v>
      </c>
      <c r="P29" s="17">
        <f t="shared" si="1"/>
        <v>0.1564</v>
      </c>
      <c r="Q29" s="17">
        <f t="shared" si="1"/>
        <v>0.0023</v>
      </c>
      <c r="R29" s="17">
        <f t="shared" si="1"/>
        <v>0.018</v>
      </c>
      <c r="S29" s="17">
        <f t="shared" si="1"/>
        <v>0.0288</v>
      </c>
      <c r="T29" s="17">
        <f t="shared" si="1"/>
        <v>0.005</v>
      </c>
      <c r="U29" s="94">
        <f t="shared" si="1"/>
        <v>0.0715</v>
      </c>
      <c r="V29" s="102">
        <v>2</v>
      </c>
      <c r="W29" s="102">
        <v>2</v>
      </c>
      <c r="X29" s="15"/>
    </row>
    <row r="30" ht="15.6" hidden="1" spans="1:24">
      <c r="A30" s="44" t="s">
        <v>39</v>
      </c>
      <c r="B30" s="45"/>
      <c r="C30" s="93">
        <f>33*C29</f>
        <v>7.0026</v>
      </c>
      <c r="D30" s="93">
        <f>33*D29</f>
        <v>0.5709</v>
      </c>
      <c r="E30" s="93">
        <f>33*E29</f>
        <v>1.51074</v>
      </c>
      <c r="F30" s="93">
        <f>33*F29</f>
        <v>0.495</v>
      </c>
      <c r="G30" s="93">
        <f>33*G29</f>
        <v>0.3762</v>
      </c>
      <c r="H30" s="93">
        <f t="shared" ref="H30:AA30" si="2">33*H29</f>
        <v>0.0396</v>
      </c>
      <c r="I30" s="93">
        <f t="shared" si="2"/>
        <v>1.122</v>
      </c>
      <c r="J30" s="93">
        <f t="shared" si="2"/>
        <v>1.617</v>
      </c>
      <c r="K30" s="93">
        <f t="shared" si="2"/>
        <v>4.09992</v>
      </c>
      <c r="L30" s="93">
        <f t="shared" si="2"/>
        <v>6.171</v>
      </c>
      <c r="M30" s="93">
        <f t="shared" si="2"/>
        <v>0.7392</v>
      </c>
      <c r="N30" s="93">
        <f t="shared" si="2"/>
        <v>0.594</v>
      </c>
      <c r="O30" s="93">
        <f t="shared" si="2"/>
        <v>0.185526</v>
      </c>
      <c r="P30" s="93">
        <f t="shared" si="2"/>
        <v>5.1612</v>
      </c>
      <c r="Q30" s="93">
        <f t="shared" si="2"/>
        <v>0.0759</v>
      </c>
      <c r="R30" s="93">
        <f t="shared" si="2"/>
        <v>0.594</v>
      </c>
      <c r="S30" s="93">
        <f t="shared" si="2"/>
        <v>0.9504</v>
      </c>
      <c r="T30" s="93">
        <f t="shared" si="2"/>
        <v>0.165</v>
      </c>
      <c r="U30" s="93">
        <f t="shared" si="2"/>
        <v>2.3595</v>
      </c>
      <c r="V30" s="93">
        <f t="shared" si="2"/>
        <v>66</v>
      </c>
      <c r="W30" s="93">
        <f t="shared" si="2"/>
        <v>66</v>
      </c>
      <c r="X30" s="20"/>
    </row>
    <row r="31" ht="15.6" spans="1:24">
      <c r="A31" s="44" t="s">
        <v>39</v>
      </c>
      <c r="B31" s="45"/>
      <c r="C31" s="47">
        <f t="shared" ref="C31:K31" si="3">ROUND(C30,2)</f>
        <v>7</v>
      </c>
      <c r="D31" s="48">
        <f t="shared" si="3"/>
        <v>0.57</v>
      </c>
      <c r="E31" s="48">
        <f t="shared" si="3"/>
        <v>1.51</v>
      </c>
      <c r="F31" s="48">
        <f t="shared" si="3"/>
        <v>0.5</v>
      </c>
      <c r="G31" s="48">
        <f t="shared" si="3"/>
        <v>0.38</v>
      </c>
      <c r="H31" s="48">
        <f t="shared" si="3"/>
        <v>0.04</v>
      </c>
      <c r="I31" s="48">
        <f t="shared" si="3"/>
        <v>1.12</v>
      </c>
      <c r="J31" s="48">
        <f t="shared" si="3"/>
        <v>1.62</v>
      </c>
      <c r="K31" s="48">
        <f t="shared" si="3"/>
        <v>4.1</v>
      </c>
      <c r="L31" s="48">
        <f t="shared" ref="L31:X31" si="4">ROUND(L30,2)</f>
        <v>6.17</v>
      </c>
      <c r="M31" s="56">
        <f t="shared" si="4"/>
        <v>0.74</v>
      </c>
      <c r="N31" s="56">
        <f t="shared" si="4"/>
        <v>0.59</v>
      </c>
      <c r="O31" s="56">
        <f t="shared" si="4"/>
        <v>0.19</v>
      </c>
      <c r="P31" s="56">
        <f t="shared" si="4"/>
        <v>5.16</v>
      </c>
      <c r="Q31" s="56">
        <f t="shared" si="4"/>
        <v>0.08</v>
      </c>
      <c r="R31" s="56">
        <f t="shared" si="4"/>
        <v>0.59</v>
      </c>
      <c r="S31" s="56">
        <f t="shared" si="4"/>
        <v>0.95</v>
      </c>
      <c r="T31" s="56">
        <f t="shared" si="4"/>
        <v>0.17</v>
      </c>
      <c r="U31" s="56">
        <f t="shared" si="4"/>
        <v>2.36</v>
      </c>
      <c r="V31" s="74">
        <v>2</v>
      </c>
      <c r="W31" s="74">
        <v>2</v>
      </c>
      <c r="X31" s="20"/>
    </row>
    <row r="32" ht="15.6" spans="1:24">
      <c r="A32" s="44" t="s">
        <v>40</v>
      </c>
      <c r="B32" s="45"/>
      <c r="C32" s="47">
        <v>80</v>
      </c>
      <c r="D32" s="49">
        <v>800</v>
      </c>
      <c r="E32" s="49">
        <v>85</v>
      </c>
      <c r="F32" s="48">
        <v>88</v>
      </c>
      <c r="G32" s="48">
        <v>60</v>
      </c>
      <c r="H32" s="49">
        <v>1600</v>
      </c>
      <c r="I32" s="49">
        <v>62.37</v>
      </c>
      <c r="J32" s="49">
        <v>39.5</v>
      </c>
      <c r="K32" s="48">
        <v>100</v>
      </c>
      <c r="L32" s="48">
        <v>30</v>
      </c>
      <c r="M32" s="48">
        <v>52</v>
      </c>
      <c r="N32" s="56">
        <v>80</v>
      </c>
      <c r="O32" s="56">
        <v>220</v>
      </c>
      <c r="P32" s="48">
        <v>253</v>
      </c>
      <c r="Q32" s="56">
        <v>85</v>
      </c>
      <c r="R32" s="56">
        <v>250</v>
      </c>
      <c r="S32" s="56">
        <v>400</v>
      </c>
      <c r="T32" s="56">
        <v>150</v>
      </c>
      <c r="U32" s="56">
        <v>319.2</v>
      </c>
      <c r="V32" s="56">
        <v>6</v>
      </c>
      <c r="W32" s="56">
        <v>2.7</v>
      </c>
      <c r="X32" s="73"/>
    </row>
    <row r="33" ht="16.35" spans="1:24">
      <c r="A33" s="50" t="s">
        <v>41</v>
      </c>
      <c r="B33" s="51"/>
      <c r="C33" s="126">
        <f t="shared" ref="C33:Q33" si="5">C31*C32</f>
        <v>560</v>
      </c>
      <c r="D33" s="126">
        <f t="shared" si="5"/>
        <v>456</v>
      </c>
      <c r="E33" s="126">
        <f t="shared" si="5"/>
        <v>128.35</v>
      </c>
      <c r="F33" s="126">
        <f t="shared" si="5"/>
        <v>44</v>
      </c>
      <c r="G33" s="126">
        <f t="shared" si="5"/>
        <v>22.8</v>
      </c>
      <c r="H33" s="126">
        <f t="shared" si="5"/>
        <v>64</v>
      </c>
      <c r="I33" s="126">
        <f t="shared" si="5"/>
        <v>69.8544</v>
      </c>
      <c r="J33" s="126">
        <f t="shared" si="5"/>
        <v>63.99</v>
      </c>
      <c r="K33" s="126">
        <f t="shared" si="5"/>
        <v>410</v>
      </c>
      <c r="L33" s="126">
        <f t="shared" si="5"/>
        <v>185.1</v>
      </c>
      <c r="M33" s="126">
        <f t="shared" si="5"/>
        <v>38.48</v>
      </c>
      <c r="N33" s="126">
        <f t="shared" si="5"/>
        <v>47.2</v>
      </c>
      <c r="O33" s="126">
        <f t="shared" si="5"/>
        <v>41.8</v>
      </c>
      <c r="P33" s="126">
        <f t="shared" si="5"/>
        <v>1305.48</v>
      </c>
      <c r="Q33" s="126">
        <f t="shared" si="5"/>
        <v>6.8</v>
      </c>
      <c r="R33" s="126">
        <f t="shared" ref="R33:Y33" si="6">R31*R32</f>
        <v>147.5</v>
      </c>
      <c r="S33" s="126">
        <f t="shared" si="6"/>
        <v>380</v>
      </c>
      <c r="T33" s="126">
        <f t="shared" si="6"/>
        <v>25.5</v>
      </c>
      <c r="U33" s="126">
        <f t="shared" si="6"/>
        <v>753.312</v>
      </c>
      <c r="V33" s="126">
        <f t="shared" si="6"/>
        <v>12</v>
      </c>
      <c r="W33" s="126">
        <f t="shared" si="6"/>
        <v>5.4</v>
      </c>
      <c r="X33" s="75">
        <f>SUM(C33:W33)</f>
        <v>4767.5664</v>
      </c>
    </row>
    <row r="34" ht="15.6" spans="1:24">
      <c r="A34" s="53"/>
      <c r="B34" s="53"/>
      <c r="C34" s="54"/>
      <c r="D34" s="54"/>
      <c r="E34" s="54"/>
      <c r="F34" s="54"/>
      <c r="G34" s="54"/>
      <c r="H34" s="13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7">
        <f>X33/X2</f>
        <v>144.471709090909</v>
      </c>
    </row>
    <row r="35" customFormat="1" ht="27" customHeight="1" spans="2:16">
      <c r="B35" s="55" t="s">
        <v>42</v>
      </c>
      <c r="P35" s="57"/>
    </row>
    <row r="36" customFormat="1" ht="27" customHeight="1" spans="2:16">
      <c r="B36" s="55" t="s">
        <v>43</v>
      </c>
      <c r="P36" s="57"/>
    </row>
    <row r="37" customFormat="1" ht="27" customHeight="1" spans="2:2">
      <c r="B37" s="55" t="s">
        <v>44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8"/>
    <pageSetUpPr fitToPage="1"/>
  </sheetPr>
  <dimension ref="A1:X37"/>
  <sheetViews>
    <sheetView workbookViewId="0">
      <pane ySplit="7" topLeftCell="A17" activePane="bottomLeft" state="frozen"/>
      <selection/>
      <selection pane="bottomLeft" activeCell="A30" sqref="$A30:$XFD30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6.55555555555556" customWidth="1"/>
    <col min="4" max="4" width="7.33333333333333" customWidth="1"/>
    <col min="5" max="5" width="6.55555555555556" customWidth="1"/>
    <col min="6" max="6" width="7" customWidth="1"/>
    <col min="7" max="8" width="6" customWidth="1"/>
    <col min="9" max="9" width="5.88888888888889" customWidth="1"/>
    <col min="10" max="10" width="6.55555555555556" customWidth="1"/>
    <col min="11" max="11" width="6.66666666666667" customWidth="1"/>
    <col min="12" max="12" width="7" customWidth="1"/>
    <col min="13" max="14" width="6.11111111111111" customWidth="1"/>
    <col min="15" max="15" width="6.33333333333333" customWidth="1"/>
    <col min="16" max="16" width="6.22222222222222" customWidth="1"/>
    <col min="17" max="19" width="6.44444444444444" customWidth="1"/>
    <col min="20" max="20" width="6.22222222222222" customWidth="1"/>
    <col min="21" max="21" width="6.44444444444444" customWidth="1"/>
    <col min="22" max="22" width="6.55555555555556" customWidth="1"/>
    <col min="23" max="23" width="5.44444444444444" customWidth="1"/>
    <col min="24" max="24" width="9.22222222222222" customWidth="1"/>
  </cols>
  <sheetData>
    <row r="1" s="1" customFormat="1" ht="43" customHeight="1" spans="1:1">
      <c r="A1" s="1" t="s">
        <v>0</v>
      </c>
    </row>
    <row r="2" customHeight="1" spans="1:24">
      <c r="A2" s="2"/>
      <c r="B2" s="3" t="s">
        <v>117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76</v>
      </c>
      <c r="H2" s="4" t="s">
        <v>5</v>
      </c>
      <c r="I2" s="4" t="s">
        <v>8</v>
      </c>
      <c r="J2" s="4" t="s">
        <v>9</v>
      </c>
      <c r="K2" s="4" t="s">
        <v>51</v>
      </c>
      <c r="L2" s="4" t="s">
        <v>15</v>
      </c>
      <c r="M2" s="4" t="s">
        <v>118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20</v>
      </c>
      <c r="S2" s="4" t="s">
        <v>78</v>
      </c>
      <c r="T2" s="4" t="s">
        <v>10</v>
      </c>
      <c r="U2" s="4" t="s">
        <v>119</v>
      </c>
      <c r="V2" s="4" t="s">
        <v>120</v>
      </c>
      <c r="W2" s="4" t="s">
        <v>67</v>
      </c>
      <c r="X2" s="59">
        <v>35</v>
      </c>
    </row>
    <row r="3" spans="1:24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1"/>
    </row>
    <row r="4" spans="1:24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</row>
    <row r="5" ht="12" customHeight="1" spans="1:24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1"/>
    </row>
    <row r="6" spans="1:24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1"/>
    </row>
    <row r="7" ht="28" customHeight="1" spans="1:24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3"/>
    </row>
    <row r="8" ht="16" customHeight="1" spans="1:24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64" t="s">
        <v>24</v>
      </c>
    </row>
    <row r="9" spans="1:24">
      <c r="A9" s="14" t="s">
        <v>25</v>
      </c>
      <c r="B9" s="15" t="s">
        <v>121</v>
      </c>
      <c r="C9" s="16">
        <v>0.145</v>
      </c>
      <c r="D9" s="17"/>
      <c r="E9" s="17">
        <v>0.00644</v>
      </c>
      <c r="F9" s="18"/>
      <c r="G9" s="17">
        <v>0.0195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 t="s">
        <v>114</v>
      </c>
    </row>
    <row r="10" spans="1:24">
      <c r="A10" s="19"/>
      <c r="B10" s="20" t="s">
        <v>122</v>
      </c>
      <c r="C10" s="21"/>
      <c r="D10" s="22"/>
      <c r="E10" s="22">
        <v>0.00844</v>
      </c>
      <c r="F10" s="23">
        <v>0.000574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8"/>
    </row>
    <row r="11" spans="1:24">
      <c r="A11" s="19"/>
      <c r="B11" s="24" t="s">
        <v>56</v>
      </c>
      <c r="C11" s="21"/>
      <c r="D11" s="22">
        <v>0.0103</v>
      </c>
      <c r="E11" s="22"/>
      <c r="F11" s="23"/>
      <c r="G11" s="22"/>
      <c r="H11" s="22"/>
      <c r="I11" s="22">
        <v>0.03244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8"/>
    </row>
    <row r="12" spans="1:24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8"/>
    </row>
    <row r="13" ht="13.95" spans="1:24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68"/>
    </row>
    <row r="14" spans="1:24">
      <c r="A14" s="14" t="s">
        <v>30</v>
      </c>
      <c r="B14" s="15" t="s">
        <v>51</v>
      </c>
      <c r="C14" s="16"/>
      <c r="D14" s="17"/>
      <c r="E14" s="17"/>
      <c r="F14" s="18"/>
      <c r="G14" s="17"/>
      <c r="H14" s="17"/>
      <c r="I14" s="17"/>
      <c r="J14" s="17"/>
      <c r="K14" s="17">
        <v>0.1472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68"/>
    </row>
    <row r="15" spans="1:24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8"/>
    </row>
    <row r="16" spans="1:24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8"/>
    </row>
    <row r="17" ht="13.95" spans="1:24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68"/>
    </row>
    <row r="18" ht="18" customHeight="1" spans="1:24">
      <c r="A18" s="35" t="s">
        <v>31</v>
      </c>
      <c r="B18" s="36" t="s">
        <v>57</v>
      </c>
      <c r="C18" s="16"/>
      <c r="D18" s="17">
        <v>0.002</v>
      </c>
      <c r="E18" s="17"/>
      <c r="F18" s="18"/>
      <c r="G18" s="17"/>
      <c r="H18" s="17"/>
      <c r="I18" s="17"/>
      <c r="J18" s="17"/>
      <c r="K18" s="17"/>
      <c r="L18" s="17">
        <v>0.0774</v>
      </c>
      <c r="M18" s="17"/>
      <c r="N18" s="17">
        <v>0.07844</v>
      </c>
      <c r="O18" s="17">
        <v>0.0111</v>
      </c>
      <c r="P18" s="17">
        <v>0.0108</v>
      </c>
      <c r="Q18" s="17">
        <v>0.00246</v>
      </c>
      <c r="R18" s="17">
        <v>0.01333</v>
      </c>
      <c r="S18" s="17"/>
      <c r="T18" s="17"/>
      <c r="U18" s="17"/>
      <c r="V18" s="17"/>
      <c r="W18" s="17">
        <v>2</v>
      </c>
      <c r="X18" s="68"/>
    </row>
    <row r="19" spans="1:24">
      <c r="A19" s="37"/>
      <c r="B19" s="38" t="s">
        <v>123</v>
      </c>
      <c r="C19" s="21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>
        <v>0.0204</v>
      </c>
      <c r="Q19" s="22">
        <v>0.0073</v>
      </c>
      <c r="R19" s="22"/>
      <c r="S19" s="22">
        <v>0.1875</v>
      </c>
      <c r="T19" s="22"/>
      <c r="U19" s="22"/>
      <c r="V19" s="22"/>
      <c r="W19" s="22"/>
      <c r="X19" s="68"/>
    </row>
    <row r="20" spans="1:24">
      <c r="A20" s="37"/>
      <c r="B20" s="38" t="s">
        <v>124</v>
      </c>
      <c r="C20" s="21"/>
      <c r="D20" s="22"/>
      <c r="E20" s="22"/>
      <c r="F20" s="23"/>
      <c r="G20" s="22"/>
      <c r="H20" s="22"/>
      <c r="I20" s="22"/>
      <c r="J20" s="22"/>
      <c r="K20" s="22"/>
      <c r="L20" s="22"/>
      <c r="M20" s="22">
        <v>0.0542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68"/>
    </row>
    <row r="21" ht="16" customHeight="1" spans="1:24">
      <c r="A21" s="37"/>
      <c r="B21" s="38" t="s">
        <v>116</v>
      </c>
      <c r="C21" s="21"/>
      <c r="D21" s="22"/>
      <c r="E21" s="22">
        <v>0.0084</v>
      </c>
      <c r="F21" s="2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0.018</v>
      </c>
      <c r="U21" s="22"/>
      <c r="V21" s="22"/>
      <c r="W21" s="22"/>
      <c r="X21" s="68"/>
    </row>
    <row r="22" spans="1:24">
      <c r="A22" s="37"/>
      <c r="B22" s="24" t="s">
        <v>35</v>
      </c>
      <c r="C22" s="21"/>
      <c r="D22" s="22"/>
      <c r="E22" s="22"/>
      <c r="F22" s="23"/>
      <c r="G22" s="22"/>
      <c r="H22" s="22"/>
      <c r="I22" s="22"/>
      <c r="J22" s="22">
        <v>0.05044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68"/>
    </row>
    <row r="23" ht="13.95" spans="1:24">
      <c r="A23" s="40"/>
      <c r="B23" s="41"/>
      <c r="C23" s="27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68"/>
    </row>
    <row r="24" spans="1:24">
      <c r="A24" s="35" t="s">
        <v>36</v>
      </c>
      <c r="B24" s="15" t="s">
        <v>125</v>
      </c>
      <c r="C24" s="16">
        <v>0.055</v>
      </c>
      <c r="D24" s="17"/>
      <c r="E24" s="17">
        <v>0.00544</v>
      </c>
      <c r="F24" s="18"/>
      <c r="G24" s="17"/>
      <c r="H24" s="17">
        <v>0.0304</v>
      </c>
      <c r="I24" s="17"/>
      <c r="J24" s="17"/>
      <c r="K24" s="17"/>
      <c r="L24" s="17"/>
      <c r="M24" s="17"/>
      <c r="N24" s="17"/>
      <c r="O24" s="17"/>
      <c r="P24" s="17"/>
      <c r="Q24" s="17">
        <v>0.00644</v>
      </c>
      <c r="R24" s="17">
        <v>0.0064</v>
      </c>
      <c r="S24" s="17"/>
      <c r="T24" s="17"/>
      <c r="U24" s="17"/>
      <c r="V24" s="17"/>
      <c r="W24" s="17">
        <v>5</v>
      </c>
      <c r="X24" s="68"/>
    </row>
    <row r="25" spans="1:24">
      <c r="A25" s="37"/>
      <c r="B25" s="20" t="s">
        <v>126</v>
      </c>
      <c r="C25" s="21"/>
      <c r="D25" s="22"/>
      <c r="E25" s="22">
        <v>0.00744</v>
      </c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v>0.0044</v>
      </c>
      <c r="V25" s="22">
        <v>0.01744</v>
      </c>
      <c r="W25" s="22"/>
      <c r="X25" s="68"/>
    </row>
    <row r="26" spans="1:24">
      <c r="A26" s="37"/>
      <c r="B26" s="20" t="s">
        <v>55</v>
      </c>
      <c r="C26" s="21"/>
      <c r="D26" s="22"/>
      <c r="E26" s="22">
        <v>0.00844</v>
      </c>
      <c r="F26" s="23">
        <v>0.0006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68"/>
    </row>
    <row r="27" spans="1:24">
      <c r="A27" s="37"/>
      <c r="B27" s="31"/>
      <c r="C27" s="32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68"/>
    </row>
    <row r="28" ht="13.95" spans="1:24">
      <c r="A28" s="40"/>
      <c r="B28" s="26"/>
      <c r="C28" s="27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71"/>
    </row>
    <row r="29" ht="15.6" spans="1:24">
      <c r="A29" s="42" t="s">
        <v>38</v>
      </c>
      <c r="B29" s="43"/>
      <c r="C29" s="16">
        <f t="shared" ref="C29:K29" si="0">SUM(C9:C28)</f>
        <v>0.2</v>
      </c>
      <c r="D29" s="17">
        <f t="shared" si="0"/>
        <v>0.0123</v>
      </c>
      <c r="E29" s="17">
        <f t="shared" si="0"/>
        <v>0.0446</v>
      </c>
      <c r="F29" s="17">
        <f t="shared" si="0"/>
        <v>0.001174</v>
      </c>
      <c r="G29" s="17">
        <f t="shared" si="0"/>
        <v>0.0195</v>
      </c>
      <c r="H29" s="17">
        <f t="shared" si="0"/>
        <v>0.0304</v>
      </c>
      <c r="I29" s="17">
        <f t="shared" si="0"/>
        <v>0.03244</v>
      </c>
      <c r="J29" s="17">
        <f t="shared" si="0"/>
        <v>0.05044</v>
      </c>
      <c r="K29" s="17">
        <f t="shared" si="0"/>
        <v>0.1472</v>
      </c>
      <c r="L29" s="17">
        <f t="shared" ref="L29:W29" si="1">SUM(L9:L28)</f>
        <v>0.0774</v>
      </c>
      <c r="M29" s="17">
        <f t="shared" si="1"/>
        <v>0.0542</v>
      </c>
      <c r="N29" s="17">
        <f t="shared" si="1"/>
        <v>0.07844</v>
      </c>
      <c r="O29" s="17">
        <f t="shared" si="1"/>
        <v>0.0111</v>
      </c>
      <c r="P29" s="17">
        <f t="shared" si="1"/>
        <v>0.0312</v>
      </c>
      <c r="Q29" s="17">
        <f t="shared" si="1"/>
        <v>0.0162</v>
      </c>
      <c r="R29" s="17">
        <f t="shared" si="1"/>
        <v>0.01973</v>
      </c>
      <c r="S29" s="17">
        <f t="shared" si="1"/>
        <v>0.1875</v>
      </c>
      <c r="T29" s="17">
        <f t="shared" si="1"/>
        <v>0.018</v>
      </c>
      <c r="U29" s="17">
        <f t="shared" si="1"/>
        <v>0.0044</v>
      </c>
      <c r="V29" s="17">
        <f t="shared" si="1"/>
        <v>0.01744</v>
      </c>
      <c r="W29" s="17">
        <v>7</v>
      </c>
      <c r="X29" s="72"/>
    </row>
    <row r="30" ht="15.6" hidden="1" spans="1:24">
      <c r="A30" s="44" t="s">
        <v>39</v>
      </c>
      <c r="B30" s="45"/>
      <c r="C30" s="46">
        <f t="shared" ref="C30:K30" si="2">35*C29</f>
        <v>7</v>
      </c>
      <c r="D30" s="46">
        <f t="shared" si="2"/>
        <v>0.4305</v>
      </c>
      <c r="E30" s="46">
        <f t="shared" si="2"/>
        <v>1.561</v>
      </c>
      <c r="F30" s="46">
        <f t="shared" si="2"/>
        <v>0.04109</v>
      </c>
      <c r="G30" s="46">
        <f t="shared" si="2"/>
        <v>0.6825</v>
      </c>
      <c r="H30" s="46">
        <f t="shared" si="2"/>
        <v>1.064</v>
      </c>
      <c r="I30" s="46">
        <f t="shared" si="2"/>
        <v>1.1354</v>
      </c>
      <c r="J30" s="46">
        <f t="shared" si="2"/>
        <v>1.7654</v>
      </c>
      <c r="K30" s="46">
        <f t="shared" si="2"/>
        <v>5.152</v>
      </c>
      <c r="L30" s="46">
        <f t="shared" ref="L30:Y30" si="3">35*L29</f>
        <v>2.709</v>
      </c>
      <c r="M30" s="46">
        <f t="shared" si="3"/>
        <v>1.897</v>
      </c>
      <c r="N30" s="46">
        <f t="shared" si="3"/>
        <v>2.7454</v>
      </c>
      <c r="O30" s="46">
        <f t="shared" si="3"/>
        <v>0.3885</v>
      </c>
      <c r="P30" s="46">
        <f t="shared" si="3"/>
        <v>1.092</v>
      </c>
      <c r="Q30" s="46">
        <f t="shared" si="3"/>
        <v>0.567</v>
      </c>
      <c r="R30" s="46">
        <f t="shared" si="3"/>
        <v>0.69055</v>
      </c>
      <c r="S30" s="46">
        <f t="shared" si="3"/>
        <v>6.5625</v>
      </c>
      <c r="T30" s="46">
        <f t="shared" si="3"/>
        <v>0.63</v>
      </c>
      <c r="U30" s="46">
        <f t="shared" si="3"/>
        <v>0.154</v>
      </c>
      <c r="V30" s="46">
        <f t="shared" si="3"/>
        <v>0.6104</v>
      </c>
      <c r="W30" s="46">
        <v>7</v>
      </c>
      <c r="X30" s="73"/>
    </row>
    <row r="31" ht="15.6" spans="1:24">
      <c r="A31" s="44" t="s">
        <v>39</v>
      </c>
      <c r="B31" s="45"/>
      <c r="C31" s="47">
        <f t="shared" ref="C31:K31" si="4">ROUND(C30,2)</f>
        <v>7</v>
      </c>
      <c r="D31" s="48">
        <f t="shared" si="4"/>
        <v>0.43</v>
      </c>
      <c r="E31" s="48">
        <f t="shared" si="4"/>
        <v>1.56</v>
      </c>
      <c r="F31" s="48">
        <f t="shared" si="4"/>
        <v>0.04</v>
      </c>
      <c r="G31" s="48">
        <f t="shared" si="4"/>
        <v>0.68</v>
      </c>
      <c r="H31" s="48">
        <f t="shared" si="4"/>
        <v>1.06</v>
      </c>
      <c r="I31" s="48">
        <f t="shared" si="4"/>
        <v>1.14</v>
      </c>
      <c r="J31" s="48">
        <f t="shared" si="4"/>
        <v>1.77</v>
      </c>
      <c r="K31" s="48">
        <f t="shared" si="4"/>
        <v>5.15</v>
      </c>
      <c r="L31" s="48">
        <f t="shared" ref="L31:W31" si="5">ROUND(L30,2)</f>
        <v>2.71</v>
      </c>
      <c r="M31" s="48">
        <f t="shared" si="5"/>
        <v>1.9</v>
      </c>
      <c r="N31" s="48">
        <f t="shared" si="5"/>
        <v>2.75</v>
      </c>
      <c r="O31" s="48">
        <f t="shared" si="5"/>
        <v>0.39</v>
      </c>
      <c r="P31" s="48">
        <f t="shared" si="5"/>
        <v>1.09</v>
      </c>
      <c r="Q31" s="48">
        <f t="shared" si="5"/>
        <v>0.57</v>
      </c>
      <c r="R31" s="48">
        <f t="shared" si="5"/>
        <v>0.69</v>
      </c>
      <c r="S31" s="48">
        <f t="shared" si="5"/>
        <v>6.56</v>
      </c>
      <c r="T31" s="48">
        <f t="shared" si="5"/>
        <v>0.63</v>
      </c>
      <c r="U31" s="48">
        <f t="shared" si="5"/>
        <v>0.15</v>
      </c>
      <c r="V31" s="48">
        <f t="shared" si="5"/>
        <v>0.61</v>
      </c>
      <c r="W31" s="56">
        <v>7</v>
      </c>
      <c r="X31" s="73"/>
    </row>
    <row r="32" ht="15.6" spans="1:24">
      <c r="A32" s="44" t="s">
        <v>40</v>
      </c>
      <c r="B32" s="45"/>
      <c r="C32" s="47">
        <v>80</v>
      </c>
      <c r="D32" s="49">
        <v>800</v>
      </c>
      <c r="E32" s="49">
        <v>85</v>
      </c>
      <c r="F32" s="49">
        <v>1600</v>
      </c>
      <c r="G32" s="48">
        <v>185</v>
      </c>
      <c r="H32" s="48">
        <v>150</v>
      </c>
      <c r="I32" s="49">
        <v>62.37</v>
      </c>
      <c r="J32" s="49">
        <v>39.5</v>
      </c>
      <c r="K32" s="48">
        <v>110</v>
      </c>
      <c r="L32" s="48">
        <v>253</v>
      </c>
      <c r="M32" s="48">
        <v>360</v>
      </c>
      <c r="N32" s="48">
        <v>30</v>
      </c>
      <c r="O32" s="48">
        <v>52</v>
      </c>
      <c r="P32" s="56">
        <v>80</v>
      </c>
      <c r="Q32" s="48">
        <v>220</v>
      </c>
      <c r="R32" s="48">
        <v>85</v>
      </c>
      <c r="S32" s="48">
        <v>35</v>
      </c>
      <c r="T32" s="48">
        <v>250</v>
      </c>
      <c r="U32" s="48">
        <v>100</v>
      </c>
      <c r="V32" s="48">
        <v>400</v>
      </c>
      <c r="W32" s="56">
        <v>6</v>
      </c>
      <c r="X32" s="20"/>
    </row>
    <row r="33" ht="16.35" spans="1:24">
      <c r="A33" s="50" t="s">
        <v>41</v>
      </c>
      <c r="B33" s="51"/>
      <c r="C33" s="52">
        <f t="shared" ref="C33:K33" si="6">C32*C31</f>
        <v>560</v>
      </c>
      <c r="D33" s="52">
        <f t="shared" si="6"/>
        <v>344</v>
      </c>
      <c r="E33" s="52">
        <f t="shared" si="6"/>
        <v>132.6</v>
      </c>
      <c r="F33" s="52">
        <f t="shared" si="6"/>
        <v>64</v>
      </c>
      <c r="G33" s="52">
        <f t="shared" si="6"/>
        <v>125.8</v>
      </c>
      <c r="H33" s="52">
        <f t="shared" si="6"/>
        <v>159</v>
      </c>
      <c r="I33" s="52">
        <f t="shared" si="6"/>
        <v>71.1018</v>
      </c>
      <c r="J33" s="52">
        <f t="shared" si="6"/>
        <v>69.915</v>
      </c>
      <c r="K33" s="52">
        <f t="shared" si="6"/>
        <v>566.5</v>
      </c>
      <c r="L33" s="52">
        <f t="shared" ref="L33:Y33" si="7">L32*L31</f>
        <v>685.63</v>
      </c>
      <c r="M33" s="52">
        <f t="shared" si="7"/>
        <v>684</v>
      </c>
      <c r="N33" s="52">
        <f t="shared" si="7"/>
        <v>82.5</v>
      </c>
      <c r="O33" s="52">
        <f t="shared" si="7"/>
        <v>20.28</v>
      </c>
      <c r="P33" s="52">
        <f t="shared" si="7"/>
        <v>87.2</v>
      </c>
      <c r="Q33" s="52">
        <f t="shared" si="7"/>
        <v>125.4</v>
      </c>
      <c r="R33" s="52">
        <f t="shared" si="7"/>
        <v>58.65</v>
      </c>
      <c r="S33" s="52">
        <f t="shared" si="7"/>
        <v>229.6</v>
      </c>
      <c r="T33" s="52">
        <f t="shared" si="7"/>
        <v>157.5</v>
      </c>
      <c r="U33" s="52">
        <f t="shared" si="7"/>
        <v>15</v>
      </c>
      <c r="V33" s="52">
        <f t="shared" si="7"/>
        <v>244</v>
      </c>
      <c r="W33" s="52">
        <f t="shared" si="7"/>
        <v>42</v>
      </c>
      <c r="X33" s="75">
        <f>SUM(C33:W33)</f>
        <v>4524.6768</v>
      </c>
    </row>
    <row r="34" ht="15.6" spans="1:24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7">
        <f>X33/X2</f>
        <v>129.27648</v>
      </c>
    </row>
    <row r="35" customFormat="1" ht="27" customHeight="1" spans="2:15">
      <c r="B35" s="55" t="s">
        <v>42</v>
      </c>
      <c r="O35" s="57"/>
    </row>
    <row r="36" customFormat="1" ht="27" customHeight="1" spans="2:15">
      <c r="B36" s="55" t="s">
        <v>43</v>
      </c>
      <c r="O36" s="57"/>
    </row>
    <row r="37" customFormat="1" ht="27" customHeight="1" spans="2:2">
      <c r="B37" s="55" t="s">
        <v>44</v>
      </c>
    </row>
  </sheetData>
  <mergeCells count="36">
    <mergeCell ref="A1:W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01.08.</vt:lpstr>
      <vt:lpstr>02.08</vt:lpstr>
      <vt:lpstr>0308</vt:lpstr>
      <vt:lpstr>04.08.</vt:lpstr>
      <vt:lpstr>05.08</vt:lpstr>
      <vt:lpstr>08.08</vt:lpstr>
      <vt:lpstr>09.08</vt:lpstr>
      <vt:lpstr>10.08</vt:lpstr>
      <vt:lpstr>11.08</vt:lpstr>
      <vt:lpstr>12.08.</vt:lpstr>
      <vt:lpstr>15.08</vt:lpstr>
      <vt:lpstr>16.08.</vt:lpstr>
      <vt:lpstr>17.08</vt:lpstr>
      <vt:lpstr>18.08,</vt:lpstr>
      <vt:lpstr>19.08</vt:lpstr>
      <vt:lpstr>22.08.</vt:lpstr>
      <vt:lpstr>23.08.</vt:lpstr>
      <vt:lpstr>24.08</vt:lpstr>
      <vt:lpstr>25.08.</vt:lpstr>
      <vt:lpstr>26.08</vt:lpstr>
      <vt:lpstr>29.08,</vt:lpstr>
      <vt:lpstr>30.08.</vt:lpstr>
      <vt:lpstr>31.08.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2022-09-05T09:31:18Z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1049-11.2.0.11254</vt:lpwstr>
  </property>
  <property fmtid="{D5CDD505-2E9C-101B-9397-08002B2CF9AE}" pid="3" name="ICV">
    <vt:lpwstr>4DED3740CF1C4BEC88AA597C620871ED</vt:lpwstr>
  </property>
</Properties>
</file>