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firstSheet="12" activeTab="20"/>
  </bookViews>
  <sheets>
    <sheet name="01.04" sheetId="67" r:id="rId1"/>
    <sheet name="04.04." sheetId="82" r:id="rId2"/>
    <sheet name="05.04" sheetId="83" r:id="rId3"/>
    <sheet name="06.04" sheetId="58" r:id="rId4"/>
    <sheet name="07.04" sheetId="48" r:id="rId5"/>
    <sheet name="0804" sheetId="84" r:id="rId6"/>
    <sheet name="11.04" sheetId="85" r:id="rId7"/>
    <sheet name="12.04" sheetId="73" r:id="rId8"/>
    <sheet name="13.04" sheetId="86" r:id="rId9"/>
    <sheet name="1404" sheetId="79" r:id="rId10"/>
    <sheet name="15.04" sheetId="57" r:id="rId11"/>
    <sheet name="18.04" sheetId="87" r:id="rId12"/>
    <sheet name="19.04" sheetId="88" r:id="rId13"/>
    <sheet name="20.04" sheetId="60" r:id="rId14"/>
    <sheet name="21.04." sheetId="76" r:id="rId15"/>
    <sheet name="22.04." sheetId="89" r:id="rId16"/>
    <sheet name="25.04." sheetId="63" r:id="rId17"/>
    <sheet name="26.04." sheetId="66" r:id="rId18"/>
    <sheet name="27.04." sheetId="90" r:id="rId19"/>
    <sheet name="28.04." sheetId="91" r:id="rId20"/>
    <sheet name="29.04." sheetId="92" r:id="rId21"/>
  </sheets>
  <calcPr calcId="144525" refMode="R1C1"/>
</workbook>
</file>

<file path=xl/sharedStrings.xml><?xml version="1.0" encoding="utf-8"?>
<sst xmlns="http://schemas.openxmlformats.org/spreadsheetml/2006/main" count="1123" uniqueCount="193">
  <si>
    <t>Количество продуктов питания, подлежащих закладке на 1 человека</t>
  </si>
  <si>
    <t xml:space="preserve">01 апреля 2022                                        112 чел                            </t>
  </si>
  <si>
    <t>Молоко</t>
  </si>
  <si>
    <t>Масло сливочное</t>
  </si>
  <si>
    <t>Сахар</t>
  </si>
  <si>
    <t>Чай</t>
  </si>
  <si>
    <t>Какао</t>
  </si>
  <si>
    <t>Лимон</t>
  </si>
  <si>
    <t>Геркулес</t>
  </si>
  <si>
    <t>Яблоко</t>
  </si>
  <si>
    <t>Хлеб пшеничный</t>
  </si>
  <si>
    <t>Хлеб ржаной</t>
  </si>
  <si>
    <t>Квашенная капуста</t>
  </si>
  <si>
    <t>Картофель</t>
  </si>
  <si>
    <t>Лук</t>
  </si>
  <si>
    <t>Морковь</t>
  </si>
  <si>
    <t>Масло растительное</t>
  </si>
  <si>
    <t>Капуста</t>
  </si>
  <si>
    <t>Говядина</t>
  </si>
  <si>
    <t>Грудка</t>
  </si>
  <si>
    <t>Цыпленок</t>
  </si>
  <si>
    <t>Сметана</t>
  </si>
  <si>
    <t>Макароны</t>
  </si>
  <si>
    <t>Свекла</t>
  </si>
  <si>
    <t>яйцо</t>
  </si>
  <si>
    <t>Ягода</t>
  </si>
  <si>
    <t>Соль</t>
  </si>
  <si>
    <t>Лимонная кислота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</si>
  <si>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</si>
  <si>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</si>
  <si>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Каша овсянная молочная</t>
  </si>
  <si>
    <t>Выдано 26 н.ед</t>
  </si>
  <si>
    <t>Чай с лимоном и сахаром</t>
  </si>
  <si>
    <t xml:space="preserve">Хлеб с маслом </t>
  </si>
  <si>
    <t>2 завтрак</t>
  </si>
  <si>
    <t>Обед</t>
  </si>
  <si>
    <t>Борщ из свежей капусты с мясом и сметаной</t>
  </si>
  <si>
    <t>Макароны тушенные с мясом</t>
  </si>
  <si>
    <t>Компот из яблок  и ягод</t>
  </si>
  <si>
    <t>Салат из квашенной капусты</t>
  </si>
  <si>
    <t>Хлеб</t>
  </si>
  <si>
    <t>Полдник</t>
  </si>
  <si>
    <t>Омлет</t>
  </si>
  <si>
    <t>Какао с молоком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</si>
  <si>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</si>
  <si>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</si>
  <si>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</si>
  <si>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</si>
  <si>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</si>
  <si>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</si>
  <si>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</si>
  <si>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04 апреля  2022                                 114 чел                            </t>
  </si>
  <si>
    <t>Сыр</t>
  </si>
  <si>
    <t xml:space="preserve">Грудка куриная </t>
  </si>
  <si>
    <t>Огурца соленые</t>
  </si>
  <si>
    <t>Мука</t>
  </si>
  <si>
    <t>Окорок свиной</t>
  </si>
  <si>
    <t>Сухофрукты</t>
  </si>
  <si>
    <t>Манка</t>
  </si>
  <si>
    <t>Печенье</t>
  </si>
  <si>
    <t>Макароны с маслом и сыром</t>
  </si>
  <si>
    <t>Выдано 24 н.ед</t>
  </si>
  <si>
    <t>Суп рассольник с мясом и сметаной</t>
  </si>
  <si>
    <t>Котлеты мясные</t>
  </si>
  <si>
    <t>Пюре картофельное</t>
  </si>
  <si>
    <t>Компот из  сухофруктов</t>
  </si>
  <si>
    <t>Каша манная молочная</t>
  </si>
  <si>
    <t>Чай с сахаром</t>
  </si>
  <si>
    <t xml:space="preserve">05 апреля 2022                                113 чел                            </t>
  </si>
  <si>
    <t>Гречка</t>
  </si>
  <si>
    <t>Рис</t>
  </si>
  <si>
    <t>Вермишель</t>
  </si>
  <si>
    <t>Грудка куриная</t>
  </si>
  <si>
    <t>Томатная паста</t>
  </si>
  <si>
    <t>Крахмал</t>
  </si>
  <si>
    <t>Каша гречневая молочная</t>
  </si>
  <si>
    <t>Выдано 28 н.ед</t>
  </si>
  <si>
    <t>Хлеб с маслом и сыром</t>
  </si>
  <si>
    <t>Суп вермишелевый</t>
  </si>
  <si>
    <t>Голубцы ленивые</t>
  </si>
  <si>
    <t>Рис отварной</t>
  </si>
  <si>
    <t>Компот из сухофруктов</t>
  </si>
  <si>
    <t>Биточки манные</t>
  </si>
  <si>
    <t>Соус ягодный</t>
  </si>
  <si>
    <t xml:space="preserve">06 апреля 2022                                108 чел                            </t>
  </si>
  <si>
    <t>Пшено</t>
  </si>
  <si>
    <t>Бананы</t>
  </si>
  <si>
    <t>Рыба Горбуша</t>
  </si>
  <si>
    <t>Рыба минтай</t>
  </si>
  <si>
    <t>Творог</t>
  </si>
  <si>
    <t>Яйцо</t>
  </si>
  <si>
    <t>Ванилин</t>
  </si>
  <si>
    <t xml:space="preserve">Каша пшенная молочная </t>
  </si>
  <si>
    <t>Суп рыбный со сметаной</t>
  </si>
  <si>
    <t>Гуляш мясной</t>
  </si>
  <si>
    <t>Макароны отварные</t>
  </si>
  <si>
    <t>Компот из яблок и ягод</t>
  </si>
  <si>
    <t>Запеканка творожная</t>
  </si>
  <si>
    <t>Соус сметанный</t>
  </si>
  <si>
    <t xml:space="preserve">07 апреля  2022                                 125 чел                            </t>
  </si>
  <si>
    <t>Снежок</t>
  </si>
  <si>
    <t>Мясо говядина</t>
  </si>
  <si>
    <t>Дрожжи</t>
  </si>
  <si>
    <t>Капкуста квашенная</t>
  </si>
  <si>
    <t>Яйца</t>
  </si>
  <si>
    <t>Повидло</t>
  </si>
  <si>
    <t>Суп вермишелевый молочный</t>
  </si>
  <si>
    <t>Чай с сахаром и лимоном</t>
  </si>
  <si>
    <t>Тефтели мясные</t>
  </si>
  <si>
    <t>Картофельное пюре</t>
  </si>
  <si>
    <t>Оладьи с повидлом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</si>
  <si>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</si>
  <si>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</si>
  <si>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</si>
  <si>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08 апреля 2021                                127 чел                            </t>
  </si>
  <si>
    <t>Рыба Минтай</t>
  </si>
  <si>
    <t>Каша молочная "Дружба"</t>
  </si>
  <si>
    <t>Выдано 25 н.ед</t>
  </si>
  <si>
    <t>Суп картофельный с мясом и клецками</t>
  </si>
  <si>
    <t>Рыба тушенная с овощами</t>
  </si>
  <si>
    <t>Ватрушка с творогом</t>
  </si>
  <si>
    <t xml:space="preserve">11 апреля  2022                                 130 чел                            </t>
  </si>
  <si>
    <t>Апельсин</t>
  </si>
  <si>
    <t>Фасоль</t>
  </si>
  <si>
    <t>Вафли</t>
  </si>
  <si>
    <t>Выдано 21 н.ед</t>
  </si>
  <si>
    <t xml:space="preserve">Суп фасолевый с мясом </t>
  </si>
  <si>
    <t>Капуста тушенная с мясом</t>
  </si>
  <si>
    <t>Вафли Артек</t>
  </si>
  <si>
    <t xml:space="preserve">12 апреля   2022                                    133 чел                            </t>
  </si>
  <si>
    <t>Окорок</t>
  </si>
  <si>
    <t>Капуста квашенная</t>
  </si>
  <si>
    <t>Выдано 23 н.ед</t>
  </si>
  <si>
    <t>Суп вермишелевый с мясом</t>
  </si>
  <si>
    <t>Запеканка картофельная с мясом</t>
  </si>
  <si>
    <t xml:space="preserve">13 апреля 2022                               135 чел                            </t>
  </si>
  <si>
    <t>Пшеничная крупа</t>
  </si>
  <si>
    <t>Рыба филе Минтая</t>
  </si>
  <si>
    <t>Каша пшеничная молочная</t>
  </si>
  <si>
    <t>Выдано 27 н.ед</t>
  </si>
  <si>
    <t>Мясо тушенное с рисом</t>
  </si>
  <si>
    <t>,</t>
  </si>
  <si>
    <t xml:space="preserve">14 апреля  2022                                 136 чел                            </t>
  </si>
  <si>
    <t>Горох</t>
  </si>
  <si>
    <t xml:space="preserve">Чай с сахаром </t>
  </si>
  <si>
    <t xml:space="preserve">  </t>
  </si>
  <si>
    <t>Суп гороховый с мясом</t>
  </si>
  <si>
    <t>Гуляш мясной с</t>
  </si>
  <si>
    <t>отварными макаронами</t>
  </si>
  <si>
    <t xml:space="preserve">15 апреля 2022                                 141 чел                            </t>
  </si>
  <si>
    <t>Рыба Хек</t>
  </si>
  <si>
    <t xml:space="preserve">Каша гречневая молочная </t>
  </si>
  <si>
    <t>Борщ с мясом и сметаной</t>
  </si>
  <si>
    <t>Булочка с творогом</t>
  </si>
  <si>
    <t xml:space="preserve">18 апреля  2022                                 137 чел                            </t>
  </si>
  <si>
    <t>Огурцы соленые</t>
  </si>
  <si>
    <t>Котлета мясная</t>
  </si>
  <si>
    <t>с отварной гречкой</t>
  </si>
  <si>
    <t>Соус томатный</t>
  </si>
  <si>
    <t>Компот из  яблок и ягод</t>
  </si>
  <si>
    <t xml:space="preserve">19 апреля 2022                               132 чел                            </t>
  </si>
  <si>
    <t>Выдано 22 н.ед</t>
  </si>
  <si>
    <t>Щи из квашенной капусты с мясом и сметаной</t>
  </si>
  <si>
    <t xml:space="preserve">Гуляш мясной </t>
  </si>
  <si>
    <t>Булочка с повидлом</t>
  </si>
  <si>
    <t xml:space="preserve">20 апреля 2022                               129 чел                            </t>
  </si>
  <si>
    <t>Рыба Треска</t>
  </si>
  <si>
    <t xml:space="preserve">21 апреля 2022                                118 чел                            </t>
  </si>
  <si>
    <t>Сосиска отварная</t>
  </si>
  <si>
    <t>Суп крестьянский с мясом</t>
  </si>
  <si>
    <t>Омлет с молоком</t>
  </si>
  <si>
    <t xml:space="preserve">22 апреля                                    112 чел                            </t>
  </si>
  <si>
    <t>Каша пшенная молочная</t>
  </si>
  <si>
    <t>Рыба тушенная с овощами и</t>
  </si>
  <si>
    <t>отварным рисом</t>
  </si>
  <si>
    <t xml:space="preserve">25 апреля 2022                                 122 чел                            </t>
  </si>
  <si>
    <t>Петрушка свежая</t>
  </si>
  <si>
    <t>Укроп</t>
  </si>
  <si>
    <t>Суп фасолевый смясом</t>
  </si>
  <si>
    <t>Ленивые голубцы в сливочном соусе с</t>
  </si>
  <si>
    <t>Отварным рисом</t>
  </si>
  <si>
    <t xml:space="preserve">26 апреля 2021                                126 чел                            </t>
  </si>
  <si>
    <t>Перловка</t>
  </si>
  <si>
    <t>Лавровый лист</t>
  </si>
  <si>
    <t>Чай с  сахаром</t>
  </si>
  <si>
    <t xml:space="preserve">27 апреля 2022                               125 чел                            </t>
  </si>
  <si>
    <t xml:space="preserve">Каша овсянная молочная </t>
  </si>
  <si>
    <t>Выдано 29 н.ед</t>
  </si>
  <si>
    <t>Тефтели в соусе с тушенными овощами</t>
  </si>
  <si>
    <t xml:space="preserve">28 апреля   2022                                    120 чел                            </t>
  </si>
  <si>
    <t xml:space="preserve">29 апреля                                    118 чел                            </t>
  </si>
  <si>
    <t>Свекольник  с мясом и сметаной</t>
  </si>
  <si>
    <t>Рыба тушенная с овощами и с</t>
  </si>
</sst>
</file>

<file path=xl/styles.xml><?xml version="1.0" encoding="utf-8"?>
<styleSheet xmlns="http://schemas.openxmlformats.org/spreadsheetml/2006/main">
  <numFmts count="6">
    <numFmt numFmtId="176" formatCode="_-&quot;₽&quot;* #\ ##0.00_-;\-&quot;₽&quot;* #\ ##0.00_-;_-&quot;₽&quot;* &quot;-&quot;??_-;_-@_-"/>
    <numFmt numFmtId="177" formatCode="0.000"/>
    <numFmt numFmtId="178" formatCode="_-* #\ ##0_-;\-* #\ ##0_-;_-* &quot;-&quot;_-;_-@_-"/>
    <numFmt numFmtId="179" formatCode="_-* #\ ##0_-;\-&quot;₽&quot;* #\ ##0_-;_-&quot;₽&quot;* &quot;-&quot;_-;_-@_-"/>
    <numFmt numFmtId="180" formatCode="_-* #\ ##0.00_-;\-* #\ ##0.00_-;_-* &quot;-&quot;??_-;_-@_-"/>
    <numFmt numFmtId="181" formatCode="0.0000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5" borderId="0" applyNumberFormat="0" applyBorder="0" applyAlignment="0" applyProtection="0">
      <alignment vertical="center"/>
    </xf>
    <xf numFmtId="179" fontId="0" fillId="0" borderId="0" applyBorder="0" applyAlignment="0" applyProtection="0"/>
    <xf numFmtId="0" fontId="10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8" fontId="0" fillId="0" borderId="0" applyBorder="0" applyAlignment="0" applyProtection="0"/>
    <xf numFmtId="176" fontId="0" fillId="0" borderId="0" applyBorder="0" applyAlignment="0" applyProtection="0"/>
    <xf numFmtId="180" fontId="0" fillId="0" borderId="0" applyBorder="0" applyAlignment="0" applyProtection="0"/>
    <xf numFmtId="0" fontId="10" fillId="4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0" borderId="51" applyNumberFormat="0" applyFill="0" applyAlignment="0" applyProtection="0">
      <alignment vertical="center"/>
    </xf>
    <xf numFmtId="0" fontId="17" fillId="15" borderId="5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0" borderId="5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5" applyNumberFormat="0" applyFill="0" applyAlignment="0" applyProtection="0">
      <alignment vertical="center"/>
    </xf>
    <xf numFmtId="0" fontId="24" fillId="0" borderId="55" applyNumberFormat="0" applyFill="0" applyAlignment="0" applyProtection="0">
      <alignment vertical="center"/>
    </xf>
    <xf numFmtId="0" fontId="25" fillId="0" borderId="5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57" applyNumberFormat="0" applyAlignment="0" applyProtection="0">
      <alignment vertical="center"/>
    </xf>
    <xf numFmtId="0" fontId="15" fillId="14" borderId="52" applyNumberFormat="0" applyAlignment="0" applyProtection="0">
      <alignment vertical="center"/>
    </xf>
    <xf numFmtId="0" fontId="27" fillId="15" borderId="57" applyNumberFormat="0" applyAlignment="0" applyProtection="0">
      <alignment vertical="center"/>
    </xf>
    <xf numFmtId="0" fontId="28" fillId="0" borderId="5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75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textRotation="90" wrapText="1"/>
    </xf>
    <xf numFmtId="0" fontId="0" fillId="0" borderId="18" xfId="0" applyBorder="1"/>
    <xf numFmtId="177" fontId="0" fillId="0" borderId="3" xfId="0" applyNumberFormat="1" applyBorder="1"/>
    <xf numFmtId="177" fontId="0" fillId="0" borderId="4" xfId="0" applyNumberFormat="1" applyBorder="1"/>
    <xf numFmtId="181" fontId="0" fillId="0" borderId="4" xfId="0" applyNumberFormat="1" applyBorder="1"/>
    <xf numFmtId="0" fontId="4" fillId="0" borderId="19" xfId="0" applyFont="1" applyBorder="1" applyAlignment="1">
      <alignment horizontal="left" vertical="center" textRotation="90" wrapText="1"/>
    </xf>
    <xf numFmtId="0" fontId="0" fillId="0" borderId="20" xfId="0" applyBorder="1"/>
    <xf numFmtId="177" fontId="0" fillId="0" borderId="7" xfId="0" applyNumberFormat="1" applyBorder="1"/>
    <xf numFmtId="177" fontId="0" fillId="0" borderId="8" xfId="0" applyNumberFormat="1" applyBorder="1"/>
    <xf numFmtId="181" fontId="0" fillId="0" borderId="8" xfId="0" applyNumberFormat="1" applyBorder="1"/>
    <xf numFmtId="0" fontId="5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left" vertical="center" textRotation="90" wrapText="1"/>
    </xf>
    <xf numFmtId="0" fontId="0" fillId="0" borderId="22" xfId="0" applyBorder="1"/>
    <xf numFmtId="177" fontId="0" fillId="0" borderId="11" xfId="0" applyNumberFormat="1" applyBorder="1"/>
    <xf numFmtId="177" fontId="0" fillId="0" borderId="12" xfId="0" applyNumberFormat="1" applyBorder="1"/>
    <xf numFmtId="181" fontId="0" fillId="0" borderId="12" xfId="0" applyNumberFormat="1" applyBorder="1"/>
    <xf numFmtId="0" fontId="4" fillId="0" borderId="23" xfId="0" applyFont="1" applyBorder="1" applyAlignment="1">
      <alignment horizontal="left" vertical="center" textRotation="90" wrapText="1"/>
    </xf>
    <xf numFmtId="177" fontId="0" fillId="0" borderId="24" xfId="0" applyNumberFormat="1" applyBorder="1"/>
    <xf numFmtId="177" fontId="0" fillId="0" borderId="25" xfId="0" applyNumberFormat="1" applyBorder="1"/>
    <xf numFmtId="181" fontId="0" fillId="0" borderId="25" xfId="0" applyNumberFormat="1" applyBorder="1"/>
    <xf numFmtId="0" fontId="3" fillId="0" borderId="2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20" xfId="0" applyFont="1" applyBorder="1"/>
    <xf numFmtId="0" fontId="5" fillId="0" borderId="28" xfId="0" applyFont="1" applyBorder="1"/>
    <xf numFmtId="0" fontId="3" fillId="0" borderId="29" xfId="0" applyFont="1" applyBorder="1" applyAlignment="1">
      <alignment horizontal="center" vertical="center" textRotation="90" wrapText="1"/>
    </xf>
    <xf numFmtId="0" fontId="0" fillId="0" borderId="30" xfId="0" applyBorder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2" fontId="0" fillId="0" borderId="7" xfId="0" applyNumberFormat="1" applyFill="1" applyBorder="1"/>
    <xf numFmtId="2" fontId="0" fillId="0" borderId="8" xfId="0" applyNumberFormat="1" applyFill="1" applyBorder="1"/>
    <xf numFmtId="2" fontId="6" fillId="0" borderId="8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2" fontId="0" fillId="0" borderId="11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2" fontId="0" fillId="0" borderId="0" xfId="0" applyNumberFormat="1" applyBorder="1"/>
    <xf numFmtId="0" fontId="7" fillId="0" borderId="0" xfId="0" applyFont="1"/>
    <xf numFmtId="2" fontId="0" fillId="0" borderId="8" xfId="0" applyNumberFormat="1" applyBorder="1"/>
    <xf numFmtId="177" fontId="0" fillId="0" borderId="35" xfId="0" applyNumberFormat="1" applyBorder="1"/>
    <xf numFmtId="177" fontId="0" fillId="0" borderId="36" xfId="0" applyNumberFormat="1" applyBorder="1"/>
    <xf numFmtId="177" fontId="0" fillId="0" borderId="37" xfId="0" applyNumberFormat="1" applyBorder="1"/>
    <xf numFmtId="177" fontId="0" fillId="0" borderId="38" xfId="0" applyNumberFormat="1" applyBorder="1"/>
    <xf numFmtId="0" fontId="3" fillId="0" borderId="2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77" fontId="1" fillId="0" borderId="43" xfId="0" applyNumberFormat="1" applyFont="1" applyBorder="1" applyAlignment="1">
      <alignment horizontal="center" vertical="center" textRotation="90"/>
    </xf>
    <xf numFmtId="177" fontId="1" fillId="0" borderId="44" xfId="0" applyNumberFormat="1" applyFont="1" applyBorder="1" applyAlignment="1">
      <alignment horizontal="center" vertical="center" textRotation="90"/>
    </xf>
    <xf numFmtId="2" fontId="0" fillId="0" borderId="36" xfId="0" applyNumberFormat="1" applyBorder="1"/>
    <xf numFmtId="2" fontId="0" fillId="0" borderId="20" xfId="0" applyNumberFormat="1" applyBorder="1"/>
    <xf numFmtId="2" fontId="0" fillId="0" borderId="22" xfId="0" applyNumberFormat="1" applyBorder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45" xfId="0" applyBorder="1"/>
    <xf numFmtId="0" fontId="5" fillId="0" borderId="20" xfId="0" applyFont="1" applyBorder="1" applyAlignment="1">
      <alignment wrapText="1"/>
    </xf>
    <xf numFmtId="0" fontId="0" fillId="0" borderId="44" xfId="0" applyBorder="1"/>
    <xf numFmtId="177" fontId="0" fillId="0" borderId="46" xfId="0" applyNumberFormat="1" applyBorder="1"/>
    <xf numFmtId="177" fontId="0" fillId="0" borderId="47" xfId="0" applyNumberFormat="1" applyBorder="1"/>
    <xf numFmtId="2" fontId="0" fillId="0" borderId="11" xfId="0" applyNumberFormat="1" applyFill="1" applyBorder="1"/>
    <xf numFmtId="181" fontId="0" fillId="0" borderId="47" xfId="0" applyNumberFormat="1" applyBorder="1"/>
    <xf numFmtId="177" fontId="1" fillId="0" borderId="30" xfId="0" applyNumberFormat="1" applyFont="1" applyBorder="1" applyAlignment="1">
      <alignment horizontal="center" vertical="center" textRotation="90"/>
    </xf>
    <xf numFmtId="177" fontId="0" fillId="0" borderId="20" xfId="0" applyNumberFormat="1" applyBorder="1"/>
    <xf numFmtId="0" fontId="0" fillId="0" borderId="0" xfId="0" applyBorder="1"/>
    <xf numFmtId="2" fontId="0" fillId="0" borderId="0" xfId="0" applyNumberFormat="1"/>
    <xf numFmtId="177" fontId="1" fillId="0" borderId="43" xfId="0" applyNumberFormat="1" applyFont="1" applyBorder="1" applyAlignment="1">
      <alignment vertical="center" textRotation="90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2" fontId="0" fillId="0" borderId="7" xfId="0" applyNumberFormat="1" applyBorder="1"/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vertical="center" textRotation="90"/>
    </xf>
    <xf numFmtId="2" fontId="0" fillId="0" borderId="32" xfId="0" applyNumberFormat="1" applyBorder="1"/>
    <xf numFmtId="2" fontId="0" fillId="0" borderId="6" xfId="0" applyNumberFormat="1" applyBorder="1"/>
    <xf numFmtId="181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81" fontId="3" fillId="0" borderId="4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181" fontId="3" fillId="0" borderId="8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81" fontId="0" fillId="0" borderId="8" xfId="0" applyNumberFormat="1" applyFill="1" applyBorder="1"/>
    <xf numFmtId="181" fontId="0" fillId="0" borderId="0" xfId="0" applyNumberFormat="1" applyBorder="1"/>
    <xf numFmtId="0" fontId="0" fillId="0" borderId="4" xfId="0" applyBorder="1"/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2" fontId="0" fillId="0" borderId="35" xfId="0" applyNumberFormat="1" applyBorder="1"/>
    <xf numFmtId="2" fontId="0" fillId="0" borderId="37" xfId="0" applyNumberFormat="1" applyBorder="1"/>
    <xf numFmtId="2" fontId="0" fillId="0" borderId="38" xfId="0" applyNumberFormat="1" applyBorder="1"/>
    <xf numFmtId="0" fontId="0" fillId="0" borderId="10" xfId="0" applyBorder="1"/>
    <xf numFmtId="0" fontId="0" fillId="0" borderId="35" xfId="0" applyBorder="1"/>
    <xf numFmtId="0" fontId="0" fillId="0" borderId="49" xfId="0" applyBorder="1"/>
    <xf numFmtId="0" fontId="3" fillId="0" borderId="18" xfId="0" applyFont="1" applyBorder="1" applyAlignment="1">
      <alignment horizontal="left" vertical="center" textRotation="90" wrapText="1"/>
    </xf>
    <xf numFmtId="0" fontId="0" fillId="0" borderId="43" xfId="0" applyBorder="1"/>
    <xf numFmtId="0" fontId="4" fillId="0" borderId="20" xfId="0" applyFont="1" applyBorder="1" applyAlignment="1">
      <alignment horizontal="left" vertical="center" textRotation="90" wrapText="1"/>
    </xf>
    <xf numFmtId="0" fontId="4" fillId="0" borderId="22" xfId="0" applyFont="1" applyBorder="1" applyAlignment="1">
      <alignment horizontal="left" vertical="center" textRotation="90" wrapText="1"/>
    </xf>
    <xf numFmtId="0" fontId="3" fillId="0" borderId="44" xfId="0" applyFont="1" applyBorder="1" applyAlignment="1">
      <alignment horizontal="left" vertical="center" textRotation="90" wrapText="1"/>
    </xf>
    <xf numFmtId="0" fontId="4" fillId="0" borderId="45" xfId="0" applyFont="1" applyBorder="1" applyAlignment="1">
      <alignment horizontal="left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wrapText="1"/>
    </xf>
    <xf numFmtId="177" fontId="0" fillId="0" borderId="1" xfId="0" applyNumberFormat="1" applyBorder="1"/>
    <xf numFmtId="177" fontId="0" fillId="0" borderId="5" xfId="0" applyNumberFormat="1" applyBorder="1"/>
    <xf numFmtId="2" fontId="0" fillId="0" borderId="5" xfId="0" applyNumberFormat="1" applyFill="1" applyBorder="1"/>
    <xf numFmtId="2" fontId="0" fillId="0" borderId="9" xfId="0" applyNumberFormat="1" applyBorder="1"/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177" fontId="0" fillId="0" borderId="50" xfId="0" applyNumberFormat="1" applyBorder="1"/>
    <xf numFmtId="177" fontId="0" fillId="0" borderId="2" xfId="0" applyNumberFormat="1" applyBorder="1"/>
    <xf numFmtId="2" fontId="0" fillId="0" borderId="40" xfId="0" applyNumberFormat="1" applyBorder="1"/>
    <xf numFmtId="177" fontId="0" fillId="0" borderId="22" xfId="0" applyNumberFormat="1" applyBorder="1"/>
    <xf numFmtId="177" fontId="0" fillId="0" borderId="18" xfId="0" applyNumberFormat="1" applyBorder="1"/>
    <xf numFmtId="0" fontId="0" fillId="0" borderId="8" xfId="0" applyBorder="1"/>
    <xf numFmtId="0" fontId="0" fillId="0" borderId="12" xfId="0" applyBorder="1"/>
    <xf numFmtId="0" fontId="0" fillId="0" borderId="2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9" fillId="0" borderId="42" xfId="0" applyFont="1" applyBorder="1" applyAlignment="1">
      <alignment horizontal="left" vertical="center" wrapText="1"/>
    </xf>
    <xf numFmtId="2" fontId="0" fillId="0" borderId="18" xfId="0" applyNumberFormat="1" applyBorder="1"/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0" borderId="20" xfId="0" applyFont="1" applyBorder="1"/>
    <xf numFmtId="0" fontId="0" fillId="0" borderId="20" xfId="0" applyFont="1" applyBorder="1" applyAlignment="1">
      <alignment vertical="top" wrapText="1"/>
    </xf>
    <xf numFmtId="0" fontId="0" fillId="0" borderId="30" xfId="0" applyFont="1" applyBorder="1"/>
    <xf numFmtId="0" fontId="0" fillId="0" borderId="18" xfId="0" applyFont="1" applyBorder="1"/>
    <xf numFmtId="0" fontId="2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2" fontId="0" fillId="0" borderId="12" xfId="0" applyNumberFormat="1" applyBorder="1"/>
    <xf numFmtId="0" fontId="0" fillId="0" borderId="23" xfId="0" applyBorder="1" applyAlignment="1">
      <alignment horizontal="center"/>
    </xf>
    <xf numFmtId="177" fontId="0" fillId="0" borderId="7" xfId="0" applyNumberFormat="1" applyFill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C37"/>
  <sheetViews>
    <sheetView workbookViewId="0">
      <pane ySplit="7" topLeftCell="A8" activePane="bottomLeft" state="frozen"/>
      <selection/>
      <selection pane="bottomLeft" activeCell="I40" sqref="I40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44444444444444" customWidth="1"/>
    <col min="4" max="4" width="7.55555555555556" customWidth="1"/>
    <col min="5" max="5" width="6.55555555555556" customWidth="1"/>
    <col min="6" max="7" width="7" customWidth="1"/>
    <col min="8" max="9" width="6.22222222222222" customWidth="1"/>
    <col min="10" max="10" width="7" customWidth="1"/>
    <col min="11" max="13" width="6.33333333333333" customWidth="1"/>
    <col min="14" max="14" width="6.11111111111111" customWidth="1"/>
    <col min="15" max="15" width="7" customWidth="1"/>
    <col min="16" max="16" width="6.55555555555556" customWidth="1"/>
    <col min="17" max="18" width="6.44444444444444" customWidth="1"/>
    <col min="19" max="19" width="7.66666666666667" customWidth="1"/>
    <col min="20" max="22" width="7" customWidth="1"/>
    <col min="23" max="23" width="6.55555555555556" customWidth="1"/>
    <col min="24" max="24" width="6" customWidth="1"/>
    <col min="25" max="25" width="7.11111111111111" customWidth="1"/>
    <col min="26" max="26" width="6.55555555555556" customWidth="1"/>
    <col min="27" max="27" width="5.88888888888889" customWidth="1"/>
    <col min="28" max="28" width="7" customWidth="1"/>
    <col min="29" max="29" width="9.11111111111111" customWidth="1"/>
  </cols>
  <sheetData>
    <row r="1" s="1" customFormat="1" ht="43" customHeight="1" spans="1:1">
      <c r="A1" s="1" t="s">
        <v>0</v>
      </c>
    </row>
    <row r="2" customHeight="1" spans="1:29">
      <c r="A2" s="2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63" t="s">
        <v>27</v>
      </c>
      <c r="AC2" s="64">
        <v>112</v>
      </c>
    </row>
    <row r="3" spans="1:29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5"/>
      <c r="AC3" s="66"/>
    </row>
    <row r="4" spans="1:29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5"/>
      <c r="AC4" s="66"/>
    </row>
    <row r="5" ht="12" customHeight="1" spans="1:29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5"/>
      <c r="AC5" s="66"/>
    </row>
    <row r="6" spans="1:29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5"/>
      <c r="AC6" s="66"/>
    </row>
    <row r="7" ht="28" customHeight="1" spans="1:29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67"/>
      <c r="AC7" s="68"/>
    </row>
    <row r="8" ht="18" customHeight="1" spans="1:29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7">
        <v>26</v>
      </c>
      <c r="AC8" s="69" t="s">
        <v>28</v>
      </c>
    </row>
    <row r="9" spans="1:29">
      <c r="A9" s="18" t="s">
        <v>29</v>
      </c>
      <c r="B9" s="19" t="s">
        <v>30</v>
      </c>
      <c r="C9" s="20">
        <v>0.1532</v>
      </c>
      <c r="D9" s="21"/>
      <c r="E9" s="21">
        <v>0.006444</v>
      </c>
      <c r="F9" s="22"/>
      <c r="G9" s="22"/>
      <c r="H9" s="22"/>
      <c r="I9" s="22">
        <v>0.022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59"/>
      <c r="Z9" s="59"/>
      <c r="AA9" s="59"/>
      <c r="AB9" s="59"/>
      <c r="AC9" s="70" t="s">
        <v>31</v>
      </c>
    </row>
    <row r="10" spans="1:29">
      <c r="A10" s="23"/>
      <c r="B10" s="24" t="s">
        <v>32</v>
      </c>
      <c r="C10" s="25"/>
      <c r="D10" s="26"/>
      <c r="E10" s="26">
        <v>0.009</v>
      </c>
      <c r="F10" s="27">
        <v>0.00063</v>
      </c>
      <c r="G10" s="27"/>
      <c r="H10" s="26">
        <v>0.0018</v>
      </c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60"/>
      <c r="Z10" s="60"/>
      <c r="AA10" s="60"/>
      <c r="AB10" s="60"/>
      <c r="AC10" s="71"/>
    </row>
    <row r="11" spans="1:29">
      <c r="A11" s="23"/>
      <c r="B11" s="28" t="s">
        <v>33</v>
      </c>
      <c r="C11" s="25"/>
      <c r="D11" s="26">
        <v>0.0108</v>
      </c>
      <c r="E11" s="26"/>
      <c r="F11" s="26"/>
      <c r="G11" s="26"/>
      <c r="H11" s="26"/>
      <c r="I11" s="26"/>
      <c r="J11" s="26"/>
      <c r="K11" s="26">
        <v>0.0324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60"/>
      <c r="Z11" s="60"/>
      <c r="AA11" s="60"/>
      <c r="AB11" s="60"/>
      <c r="AC11" s="71"/>
    </row>
    <row r="12" spans="1:29">
      <c r="A12" s="23"/>
      <c r="B12" s="24"/>
      <c r="C12" s="25"/>
      <c r="D12" s="26"/>
      <c r="E12" s="26"/>
      <c r="F12" s="27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60"/>
      <c r="Z12" s="60"/>
      <c r="AA12" s="60"/>
      <c r="AB12" s="60"/>
      <c r="AC12" s="71"/>
    </row>
    <row r="13" ht="13.95" spans="1:29">
      <c r="A13" s="29"/>
      <c r="B13" s="30"/>
      <c r="C13" s="31"/>
      <c r="D13" s="32"/>
      <c r="E13" s="32"/>
      <c r="F13" s="33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61"/>
      <c r="Z13" s="61"/>
      <c r="AA13" s="61"/>
      <c r="AB13" s="61"/>
      <c r="AC13" s="71"/>
    </row>
    <row r="14" spans="1:29">
      <c r="A14" s="18" t="s">
        <v>34</v>
      </c>
      <c r="B14" s="19" t="s">
        <v>9</v>
      </c>
      <c r="C14" s="20"/>
      <c r="D14" s="21"/>
      <c r="E14" s="21"/>
      <c r="F14" s="22"/>
      <c r="G14" s="22"/>
      <c r="H14" s="22"/>
      <c r="I14" s="22"/>
      <c r="J14" s="21">
        <v>0.11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59"/>
      <c r="Z14" s="59"/>
      <c r="AA14" s="59"/>
      <c r="AB14" s="59"/>
      <c r="AC14" s="71"/>
    </row>
    <row r="15" spans="1:29">
      <c r="A15" s="23"/>
      <c r="B15" s="24"/>
      <c r="C15" s="25"/>
      <c r="D15" s="26"/>
      <c r="E15" s="26"/>
      <c r="F15" s="27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60"/>
      <c r="Z15" s="60"/>
      <c r="AA15" s="60"/>
      <c r="AB15" s="60"/>
      <c r="AC15" s="71"/>
    </row>
    <row r="16" spans="1:29">
      <c r="A16" s="23"/>
      <c r="B16" s="24"/>
      <c r="C16" s="25"/>
      <c r="D16" s="26"/>
      <c r="E16" s="26"/>
      <c r="F16" s="27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0"/>
      <c r="Z16" s="60"/>
      <c r="AA16" s="60"/>
      <c r="AB16" s="60"/>
      <c r="AC16" s="71"/>
    </row>
    <row r="17" ht="13.95" spans="1:29">
      <c r="A17" s="34"/>
      <c r="B17" s="30"/>
      <c r="C17" s="35"/>
      <c r="D17" s="36"/>
      <c r="E17" s="36"/>
      <c r="F17" s="37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62"/>
      <c r="Z17" s="62"/>
      <c r="AA17" s="62"/>
      <c r="AB17" s="62"/>
      <c r="AC17" s="71"/>
    </row>
    <row r="18" ht="26" customHeight="1" spans="1:29">
      <c r="A18" s="38" t="s">
        <v>35</v>
      </c>
      <c r="B18" s="39" t="s">
        <v>36</v>
      </c>
      <c r="C18" s="20"/>
      <c r="D18" s="21"/>
      <c r="E18" s="21">
        <v>0.001</v>
      </c>
      <c r="F18" s="22"/>
      <c r="G18" s="22"/>
      <c r="H18" s="22"/>
      <c r="I18" s="22"/>
      <c r="J18" s="21"/>
      <c r="K18" s="21"/>
      <c r="L18" s="21"/>
      <c r="M18" s="21"/>
      <c r="N18" s="21">
        <v>0.0964</v>
      </c>
      <c r="O18" s="21">
        <v>0.011</v>
      </c>
      <c r="P18" s="21">
        <v>0.011</v>
      </c>
      <c r="Q18" s="21">
        <v>0.002</v>
      </c>
      <c r="R18" s="21">
        <v>0.033</v>
      </c>
      <c r="S18" s="21"/>
      <c r="T18" s="21">
        <v>0.04</v>
      </c>
      <c r="U18" s="21">
        <v>0.035</v>
      </c>
      <c r="V18" s="21">
        <v>0.008</v>
      </c>
      <c r="W18" s="21"/>
      <c r="X18" s="21">
        <v>0.043</v>
      </c>
      <c r="Y18" s="59"/>
      <c r="Z18" s="59"/>
      <c r="AA18" s="59"/>
      <c r="AB18" s="59"/>
      <c r="AC18" s="71"/>
    </row>
    <row r="19" spans="1:29">
      <c r="A19" s="40"/>
      <c r="B19" s="41" t="s">
        <v>37</v>
      </c>
      <c r="C19" s="25"/>
      <c r="D19" s="26">
        <v>0.0071</v>
      </c>
      <c r="E19" s="26"/>
      <c r="F19" s="27"/>
      <c r="G19" s="27"/>
      <c r="H19" s="27"/>
      <c r="I19" s="27"/>
      <c r="J19" s="26"/>
      <c r="K19" s="26"/>
      <c r="L19" s="26"/>
      <c r="M19" s="26"/>
      <c r="N19" s="26"/>
      <c r="O19" s="26">
        <v>0.011</v>
      </c>
      <c r="P19" s="26">
        <v>0.0112</v>
      </c>
      <c r="Q19" s="26">
        <v>0.0021</v>
      </c>
      <c r="R19" s="26"/>
      <c r="S19" s="26">
        <v>0.0592</v>
      </c>
      <c r="T19" s="26"/>
      <c r="U19" s="26"/>
      <c r="V19" s="26"/>
      <c r="W19" s="26">
        <v>0.044</v>
      </c>
      <c r="X19" s="26"/>
      <c r="Y19" s="60"/>
      <c r="Z19" s="60"/>
      <c r="AA19" s="60"/>
      <c r="AB19" s="60"/>
      <c r="AC19" s="71"/>
    </row>
    <row r="20" spans="1:29">
      <c r="A20" s="40"/>
      <c r="B20" s="41" t="s">
        <v>38</v>
      </c>
      <c r="C20" s="25"/>
      <c r="D20" s="26"/>
      <c r="E20" s="26">
        <v>0.008</v>
      </c>
      <c r="F20" s="27"/>
      <c r="G20" s="27"/>
      <c r="H20" s="27"/>
      <c r="I20" s="27"/>
      <c r="J20" s="26">
        <v>0.02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60"/>
      <c r="Z20" s="60">
        <v>0.015</v>
      </c>
      <c r="AA20" s="60"/>
      <c r="AB20" s="60"/>
      <c r="AC20" s="71"/>
    </row>
    <row r="21" spans="1:29">
      <c r="A21" s="40"/>
      <c r="B21" s="41" t="s">
        <v>39</v>
      </c>
      <c r="C21" s="25"/>
      <c r="D21" s="26"/>
      <c r="E21" s="26">
        <v>0.001</v>
      </c>
      <c r="F21" s="27"/>
      <c r="G21" s="27"/>
      <c r="H21" s="27"/>
      <c r="I21" s="27"/>
      <c r="J21" s="26"/>
      <c r="K21" s="26"/>
      <c r="L21" s="26"/>
      <c r="M21" s="26">
        <v>0.05</v>
      </c>
      <c r="N21" s="26"/>
      <c r="O21" s="26">
        <v>0.0054</v>
      </c>
      <c r="P21" s="26"/>
      <c r="Q21" s="26">
        <v>0.00283</v>
      </c>
      <c r="R21" s="26"/>
      <c r="S21" s="26"/>
      <c r="T21" s="26"/>
      <c r="U21" s="26"/>
      <c r="V21" s="26"/>
      <c r="W21" s="26"/>
      <c r="X21" s="26"/>
      <c r="Y21" s="60"/>
      <c r="Z21" s="60"/>
      <c r="AA21" s="60"/>
      <c r="AB21" s="60"/>
      <c r="AC21" s="71"/>
    </row>
    <row r="22" spans="1:29">
      <c r="A22" s="40"/>
      <c r="B22" s="28" t="s">
        <v>40</v>
      </c>
      <c r="C22" s="25"/>
      <c r="D22" s="26"/>
      <c r="E22" s="26"/>
      <c r="F22" s="27"/>
      <c r="G22" s="27"/>
      <c r="H22" s="27"/>
      <c r="I22" s="27"/>
      <c r="J22" s="26"/>
      <c r="K22" s="26"/>
      <c r="L22" s="26">
        <v>0.0516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60"/>
      <c r="Z22" s="60"/>
      <c r="AA22" s="60"/>
      <c r="AB22" s="60"/>
      <c r="AC22" s="71"/>
    </row>
    <row r="23" ht="13.95" spans="1:29">
      <c r="A23" s="43"/>
      <c r="B23" s="44"/>
      <c r="C23" s="31"/>
      <c r="D23" s="32"/>
      <c r="E23" s="32"/>
      <c r="F23" s="33"/>
      <c r="G23" s="33"/>
      <c r="H23" s="33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61"/>
      <c r="Z23" s="61"/>
      <c r="AA23" s="61"/>
      <c r="AB23" s="61"/>
      <c r="AC23" s="71"/>
    </row>
    <row r="24" spans="1:29">
      <c r="A24" s="38" t="s">
        <v>41</v>
      </c>
      <c r="B24" s="19" t="s">
        <v>42</v>
      </c>
      <c r="C24" s="20">
        <v>0.033</v>
      </c>
      <c r="D24" s="21">
        <v>0.002</v>
      </c>
      <c r="E24" s="21"/>
      <c r="F24" s="22"/>
      <c r="G24" s="22"/>
      <c r="H24" s="22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59">
        <v>1.5</v>
      </c>
      <c r="Z24" s="59"/>
      <c r="AA24" s="59"/>
      <c r="AB24" s="59"/>
      <c r="AC24" s="71"/>
    </row>
    <row r="25" spans="1:29">
      <c r="A25" s="40"/>
      <c r="B25" s="24" t="s">
        <v>40</v>
      </c>
      <c r="C25" s="25"/>
      <c r="D25" s="26"/>
      <c r="E25" s="26"/>
      <c r="F25" s="27"/>
      <c r="G25" s="27"/>
      <c r="H25" s="27"/>
      <c r="I25" s="27"/>
      <c r="J25" s="26"/>
      <c r="K25" s="26"/>
      <c r="L25" s="26">
        <v>0.018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60"/>
      <c r="Z25" s="60"/>
      <c r="AA25" s="60"/>
      <c r="AB25" s="60"/>
      <c r="AC25" s="71"/>
    </row>
    <row r="26" spans="1:29">
      <c r="A26" s="40"/>
      <c r="B26" s="24" t="s">
        <v>43</v>
      </c>
      <c r="C26" s="25">
        <v>0.162</v>
      </c>
      <c r="D26" s="26"/>
      <c r="E26" s="26">
        <v>0.007</v>
      </c>
      <c r="F26" s="27"/>
      <c r="G26" s="27">
        <v>0.003</v>
      </c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60"/>
      <c r="Z26" s="60"/>
      <c r="AA26" s="60"/>
      <c r="AB26" s="60"/>
      <c r="AC26" s="71"/>
    </row>
    <row r="27" spans="1:29">
      <c r="A27" s="40"/>
      <c r="B27" s="24"/>
      <c r="C27" s="25"/>
      <c r="D27" s="26"/>
      <c r="E27" s="26"/>
      <c r="F27" s="27"/>
      <c r="G27" s="27"/>
      <c r="H27" s="27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60"/>
      <c r="Z27" s="60"/>
      <c r="AA27" s="60"/>
      <c r="AB27" s="60"/>
      <c r="AC27" s="71"/>
    </row>
    <row r="28" ht="13.95" spans="1:29">
      <c r="A28" s="43"/>
      <c r="B28" s="30"/>
      <c r="C28" s="31"/>
      <c r="D28" s="32"/>
      <c r="E28" s="32"/>
      <c r="F28" s="33"/>
      <c r="G28" s="33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61"/>
      <c r="Z28" s="61"/>
      <c r="AA28" s="61">
        <v>1</v>
      </c>
      <c r="AB28" s="61">
        <v>0.5</v>
      </c>
      <c r="AC28" s="30"/>
    </row>
    <row r="29" ht="15.6" spans="1:29">
      <c r="A29" s="45" t="s">
        <v>44</v>
      </c>
      <c r="B29" s="46"/>
      <c r="C29" s="20">
        <f t="shared" ref="C29:V29" si="0">SUM(C9:C28)</f>
        <v>0.3482</v>
      </c>
      <c r="D29" s="21">
        <f t="shared" si="0"/>
        <v>0.0199</v>
      </c>
      <c r="E29" s="21">
        <f t="shared" si="0"/>
        <v>0.032444</v>
      </c>
      <c r="F29" s="22">
        <f t="shared" si="0"/>
        <v>0.00063</v>
      </c>
      <c r="G29" s="22">
        <f t="shared" si="0"/>
        <v>0.003</v>
      </c>
      <c r="H29" s="21">
        <f t="shared" si="0"/>
        <v>0.0018</v>
      </c>
      <c r="I29" s="22">
        <f t="shared" si="0"/>
        <v>0.022</v>
      </c>
      <c r="J29" s="21">
        <f t="shared" si="0"/>
        <v>0.13</v>
      </c>
      <c r="K29" s="21">
        <f t="shared" si="0"/>
        <v>0.0324</v>
      </c>
      <c r="L29" s="21">
        <f t="shared" si="0"/>
        <v>0.0696</v>
      </c>
      <c r="M29" s="21">
        <f t="shared" si="0"/>
        <v>0.05</v>
      </c>
      <c r="N29" s="21">
        <f t="shared" si="0"/>
        <v>0.0964</v>
      </c>
      <c r="O29" s="21">
        <f t="shared" si="0"/>
        <v>0.0274</v>
      </c>
      <c r="P29" s="21">
        <f t="shared" si="0"/>
        <v>0.0222</v>
      </c>
      <c r="Q29" s="21">
        <f t="shared" si="0"/>
        <v>0.00693</v>
      </c>
      <c r="R29" s="21">
        <f t="shared" si="0"/>
        <v>0.033</v>
      </c>
      <c r="S29" s="21">
        <f t="shared" si="0"/>
        <v>0.0592</v>
      </c>
      <c r="T29" s="21">
        <f t="shared" si="0"/>
        <v>0.04</v>
      </c>
      <c r="U29" s="21">
        <f t="shared" si="0"/>
        <v>0.035</v>
      </c>
      <c r="V29" s="21">
        <f t="shared" si="0"/>
        <v>0.008</v>
      </c>
      <c r="W29" s="21">
        <f t="shared" ref="W29:AB29" si="1">SUM(W9:W28)</f>
        <v>0.044</v>
      </c>
      <c r="X29" s="21">
        <f t="shared" si="1"/>
        <v>0.043</v>
      </c>
      <c r="Y29" s="21">
        <f t="shared" si="1"/>
        <v>1.5</v>
      </c>
      <c r="Z29" s="21">
        <f t="shared" si="1"/>
        <v>0.015</v>
      </c>
      <c r="AA29" s="21">
        <v>1</v>
      </c>
      <c r="AB29" s="21">
        <v>0.5</v>
      </c>
      <c r="AC29" s="19"/>
    </row>
    <row r="30" ht="15.6" hidden="1" spans="1:29">
      <c r="A30" s="47" t="s">
        <v>45</v>
      </c>
      <c r="B30" s="48"/>
      <c r="C30" s="25">
        <f t="shared" ref="C30:V30" si="2">112*C29</f>
        <v>38.9984</v>
      </c>
      <c r="D30" s="25">
        <f t="shared" si="2"/>
        <v>2.2288</v>
      </c>
      <c r="E30" s="25">
        <f t="shared" si="2"/>
        <v>3.633728</v>
      </c>
      <c r="F30" s="25">
        <f t="shared" si="2"/>
        <v>0.07056</v>
      </c>
      <c r="G30" s="25">
        <f t="shared" si="2"/>
        <v>0.336</v>
      </c>
      <c r="H30" s="25">
        <f t="shared" si="2"/>
        <v>0.2016</v>
      </c>
      <c r="I30" s="25">
        <f t="shared" si="2"/>
        <v>2.464</v>
      </c>
      <c r="J30" s="25">
        <f t="shared" si="2"/>
        <v>14.56</v>
      </c>
      <c r="K30" s="25">
        <f t="shared" si="2"/>
        <v>3.6288</v>
      </c>
      <c r="L30" s="25">
        <f t="shared" si="2"/>
        <v>7.7952</v>
      </c>
      <c r="M30" s="25">
        <f t="shared" si="2"/>
        <v>5.6</v>
      </c>
      <c r="N30" s="25">
        <f t="shared" si="2"/>
        <v>10.7968</v>
      </c>
      <c r="O30" s="25">
        <f t="shared" si="2"/>
        <v>3.0688</v>
      </c>
      <c r="P30" s="25">
        <f t="shared" si="2"/>
        <v>2.4864</v>
      </c>
      <c r="Q30" s="25">
        <f t="shared" si="2"/>
        <v>0.77616</v>
      </c>
      <c r="R30" s="25">
        <f t="shared" si="2"/>
        <v>3.696</v>
      </c>
      <c r="S30" s="25">
        <f t="shared" si="2"/>
        <v>6.6304</v>
      </c>
      <c r="T30" s="25">
        <f t="shared" si="2"/>
        <v>4.48</v>
      </c>
      <c r="U30" s="25">
        <f t="shared" si="2"/>
        <v>3.92</v>
      </c>
      <c r="V30" s="25">
        <f t="shared" si="2"/>
        <v>0.896</v>
      </c>
      <c r="W30" s="25">
        <f t="shared" ref="W30:AB30" si="3">112*W29</f>
        <v>4.928</v>
      </c>
      <c r="X30" s="25">
        <f t="shared" si="3"/>
        <v>4.816</v>
      </c>
      <c r="Y30" s="25">
        <f t="shared" si="3"/>
        <v>168</v>
      </c>
      <c r="Z30" s="25">
        <f t="shared" si="3"/>
        <v>1.68</v>
      </c>
      <c r="AA30" s="25">
        <v>1</v>
      </c>
      <c r="AB30" s="25">
        <v>0.5</v>
      </c>
      <c r="AC30" s="24"/>
    </row>
    <row r="31" ht="15.6" spans="1:29">
      <c r="A31" s="47" t="s">
        <v>45</v>
      </c>
      <c r="B31" s="48"/>
      <c r="C31" s="49">
        <f t="shared" ref="C31:Z31" si="4">ROUND(C30,2)</f>
        <v>39</v>
      </c>
      <c r="D31" s="50">
        <f t="shared" si="4"/>
        <v>2.23</v>
      </c>
      <c r="E31" s="49">
        <f t="shared" si="4"/>
        <v>3.63</v>
      </c>
      <c r="F31" s="50">
        <f t="shared" si="4"/>
        <v>0.07</v>
      </c>
      <c r="G31" s="50">
        <f t="shared" si="4"/>
        <v>0.34</v>
      </c>
      <c r="H31" s="50">
        <f t="shared" si="4"/>
        <v>0.2</v>
      </c>
      <c r="I31" s="50">
        <f t="shared" si="4"/>
        <v>2.46</v>
      </c>
      <c r="J31" s="50">
        <f t="shared" si="4"/>
        <v>14.56</v>
      </c>
      <c r="K31" s="50">
        <f t="shared" si="4"/>
        <v>3.63</v>
      </c>
      <c r="L31" s="50">
        <f t="shared" si="4"/>
        <v>7.8</v>
      </c>
      <c r="M31" s="50">
        <f t="shared" si="4"/>
        <v>5.6</v>
      </c>
      <c r="N31" s="50">
        <f t="shared" si="4"/>
        <v>10.8</v>
      </c>
      <c r="O31" s="58">
        <f t="shared" si="4"/>
        <v>3.07</v>
      </c>
      <c r="P31" s="58">
        <f t="shared" si="4"/>
        <v>2.49</v>
      </c>
      <c r="Q31" s="58">
        <f t="shared" si="4"/>
        <v>0.78</v>
      </c>
      <c r="R31" s="58">
        <f t="shared" si="4"/>
        <v>3.7</v>
      </c>
      <c r="S31" s="58">
        <f t="shared" si="4"/>
        <v>6.63</v>
      </c>
      <c r="T31" s="58">
        <f t="shared" si="4"/>
        <v>4.48</v>
      </c>
      <c r="U31" s="58">
        <f t="shared" si="4"/>
        <v>3.92</v>
      </c>
      <c r="V31" s="58">
        <f t="shared" si="4"/>
        <v>0.9</v>
      </c>
      <c r="W31" s="58">
        <f t="shared" si="4"/>
        <v>4.93</v>
      </c>
      <c r="X31" s="58">
        <f t="shared" si="4"/>
        <v>4.82</v>
      </c>
      <c r="Y31" s="58">
        <f t="shared" si="4"/>
        <v>168</v>
      </c>
      <c r="Z31" s="58">
        <f t="shared" si="4"/>
        <v>1.68</v>
      </c>
      <c r="AA31" s="58">
        <v>1</v>
      </c>
      <c r="AB31" s="58">
        <v>0.5</v>
      </c>
      <c r="AC31" s="73"/>
    </row>
    <row r="32" ht="15.6" spans="1:29">
      <c r="A32" s="47" t="s">
        <v>46</v>
      </c>
      <c r="B32" s="48"/>
      <c r="C32" s="49">
        <v>77</v>
      </c>
      <c r="D32" s="51">
        <v>760</v>
      </c>
      <c r="E32" s="51">
        <v>80</v>
      </c>
      <c r="F32" s="51">
        <v>1475</v>
      </c>
      <c r="G32" s="51">
        <v>750</v>
      </c>
      <c r="H32" s="50">
        <v>180</v>
      </c>
      <c r="I32" s="50">
        <v>160</v>
      </c>
      <c r="J32" s="50">
        <v>120</v>
      </c>
      <c r="K32" s="51">
        <v>62.37</v>
      </c>
      <c r="L32" s="51">
        <v>39.5</v>
      </c>
      <c r="M32" s="51">
        <v>127</v>
      </c>
      <c r="N32" s="50">
        <v>47</v>
      </c>
      <c r="O32" s="50">
        <v>41</v>
      </c>
      <c r="P32" s="58">
        <v>60</v>
      </c>
      <c r="Q32" s="58">
        <v>220</v>
      </c>
      <c r="R32" s="58">
        <v>80</v>
      </c>
      <c r="S32" s="58">
        <v>600</v>
      </c>
      <c r="T32" s="58">
        <v>230</v>
      </c>
      <c r="U32" s="58">
        <v>260</v>
      </c>
      <c r="V32" s="58">
        <v>350</v>
      </c>
      <c r="W32" s="58">
        <v>120</v>
      </c>
      <c r="X32" s="58">
        <v>45</v>
      </c>
      <c r="Y32" s="58">
        <v>11</v>
      </c>
      <c r="Z32" s="58">
        <v>280</v>
      </c>
      <c r="AA32" s="58">
        <v>13</v>
      </c>
      <c r="AB32" s="72">
        <v>13</v>
      </c>
      <c r="AC32" s="73"/>
    </row>
    <row r="33" ht="16.35" spans="1:29">
      <c r="A33" s="52" t="s">
        <v>47</v>
      </c>
      <c r="B33" s="53"/>
      <c r="C33" s="54">
        <f>C31*C32</f>
        <v>3003</v>
      </c>
      <c r="D33" s="54">
        <f t="shared" ref="D33:AB33" si="5">D31*D32</f>
        <v>1694.8</v>
      </c>
      <c r="E33" s="54">
        <f t="shared" si="5"/>
        <v>290.4</v>
      </c>
      <c r="F33" s="54">
        <f t="shared" si="5"/>
        <v>103.25</v>
      </c>
      <c r="G33" s="54">
        <f t="shared" si="5"/>
        <v>255</v>
      </c>
      <c r="H33" s="54">
        <f t="shared" si="5"/>
        <v>36</v>
      </c>
      <c r="I33" s="54">
        <f t="shared" si="5"/>
        <v>393.6</v>
      </c>
      <c r="J33" s="54">
        <f t="shared" si="5"/>
        <v>1747.2</v>
      </c>
      <c r="K33" s="54">
        <f t="shared" si="5"/>
        <v>226.4031</v>
      </c>
      <c r="L33" s="54">
        <f t="shared" si="5"/>
        <v>308.1</v>
      </c>
      <c r="M33" s="54">
        <f t="shared" si="5"/>
        <v>711.2</v>
      </c>
      <c r="N33" s="54">
        <f t="shared" si="5"/>
        <v>507.6</v>
      </c>
      <c r="O33" s="54">
        <f t="shared" si="5"/>
        <v>125.87</v>
      </c>
      <c r="P33" s="54">
        <f t="shared" si="5"/>
        <v>149.4</v>
      </c>
      <c r="Q33" s="54">
        <f t="shared" si="5"/>
        <v>171.6</v>
      </c>
      <c r="R33" s="54">
        <f t="shared" si="5"/>
        <v>296</v>
      </c>
      <c r="S33" s="54">
        <f t="shared" si="5"/>
        <v>3978</v>
      </c>
      <c r="T33" s="54">
        <f t="shared" si="5"/>
        <v>1030.4</v>
      </c>
      <c r="U33" s="54">
        <f t="shared" si="5"/>
        <v>1019.2</v>
      </c>
      <c r="V33" s="54">
        <f t="shared" si="5"/>
        <v>315</v>
      </c>
      <c r="W33" s="54">
        <f t="shared" si="5"/>
        <v>591.6</v>
      </c>
      <c r="X33" s="54">
        <f t="shared" si="5"/>
        <v>216.9</v>
      </c>
      <c r="Y33" s="54">
        <f t="shared" si="5"/>
        <v>1848</v>
      </c>
      <c r="Z33" s="54">
        <f t="shared" si="5"/>
        <v>470.4</v>
      </c>
      <c r="AA33" s="54">
        <f t="shared" si="5"/>
        <v>13</v>
      </c>
      <c r="AB33" s="54">
        <f t="shared" si="5"/>
        <v>6.5</v>
      </c>
      <c r="AC33" s="74">
        <f>SUM(C33:AB33)</f>
        <v>19508.4231</v>
      </c>
    </row>
    <row r="34" ht="15.6" spans="1:29">
      <c r="A34" s="55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>
        <f>AC33/AC2</f>
        <v>174.182349107143</v>
      </c>
    </row>
    <row r="35" customFormat="1" ht="27" customHeight="1" spans="2:14">
      <c r="B35" s="57" t="s">
        <v>48</v>
      </c>
      <c r="N35" s="56"/>
    </row>
    <row r="36" customFormat="1" ht="27" customHeight="1" spans="2:14">
      <c r="B36" s="57" t="s">
        <v>49</v>
      </c>
      <c r="N36" s="56"/>
    </row>
    <row r="37" customFormat="1" ht="27" customHeight="1" spans="2:2">
      <c r="B37" s="57" t="s">
        <v>50</v>
      </c>
    </row>
  </sheetData>
  <mergeCells count="41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A37"/>
  <sheetViews>
    <sheetView topLeftCell="B1" workbookViewId="0">
      <pane ySplit="7" topLeftCell="A20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6.7777777777778" customWidth="1"/>
    <col min="3" max="3" width="7.11111111111111" customWidth="1"/>
    <col min="4" max="4" width="7" customWidth="1"/>
    <col min="5" max="5" width="6.55555555555556" customWidth="1"/>
    <col min="6" max="6" width="6.33333333333333" customWidth="1"/>
    <col min="7" max="7" width="7.11111111111111" customWidth="1"/>
    <col min="8" max="8" width="7.44444444444444" customWidth="1"/>
    <col min="9" max="9" width="6.22222222222222" customWidth="1"/>
    <col min="10" max="10" width="6.33333333333333" customWidth="1"/>
    <col min="11" max="11" width="6.77777777777778" customWidth="1"/>
    <col min="12" max="12" width="7.22222222222222" customWidth="1"/>
    <col min="13" max="13" width="6" customWidth="1"/>
    <col min="14" max="14" width="7.22222222222222" customWidth="1"/>
    <col min="15" max="15" width="6.55555555555556" customWidth="1"/>
    <col min="16" max="18" width="7.44444444444444" customWidth="1"/>
    <col min="19" max="19" width="6.33333333333333" customWidth="1"/>
    <col min="20" max="20" width="6.55555555555556" customWidth="1"/>
    <col min="21" max="21" width="6.44444444444444" customWidth="1"/>
    <col min="22" max="22" width="6.33333333333333" customWidth="1"/>
    <col min="23" max="23" width="5.33333333333333" customWidth="1"/>
    <col min="24" max="24" width="6" customWidth="1"/>
    <col min="25" max="25" width="5.44444444444444" customWidth="1"/>
    <col min="26" max="26" width="6.33333333333333" customWidth="1"/>
    <col min="27" max="27" width="8.22222222222222" customWidth="1"/>
  </cols>
  <sheetData>
    <row r="1" s="1" customFormat="1" ht="22" customHeight="1" spans="1:1">
      <c r="A1" s="1" t="s">
        <v>0</v>
      </c>
    </row>
    <row r="2" customHeight="1" spans="1:27">
      <c r="A2" s="160"/>
      <c r="B2" s="108" t="s">
        <v>142</v>
      </c>
      <c r="C2" s="5" t="s">
        <v>2</v>
      </c>
      <c r="D2" s="5" t="s">
        <v>3</v>
      </c>
      <c r="E2" s="5" t="s">
        <v>4</v>
      </c>
      <c r="F2" s="5" t="s">
        <v>85</v>
      </c>
      <c r="G2" s="5" t="s">
        <v>5</v>
      </c>
      <c r="H2" s="5" t="s">
        <v>86</v>
      </c>
      <c r="I2" s="5" t="s">
        <v>10</v>
      </c>
      <c r="J2" s="5" t="s">
        <v>11</v>
      </c>
      <c r="K2" s="5" t="s">
        <v>57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72</v>
      </c>
      <c r="Q2" s="5" t="s">
        <v>22</v>
      </c>
      <c r="R2" s="5" t="s">
        <v>143</v>
      </c>
      <c r="S2" s="5" t="s">
        <v>21</v>
      </c>
      <c r="T2" s="5" t="s">
        <v>55</v>
      </c>
      <c r="U2" s="5" t="s">
        <v>52</v>
      </c>
      <c r="V2" s="5" t="s">
        <v>6</v>
      </c>
      <c r="W2" s="5" t="s">
        <v>102</v>
      </c>
      <c r="X2" s="5" t="s">
        <v>104</v>
      </c>
      <c r="Y2" s="5" t="s">
        <v>26</v>
      </c>
      <c r="Z2" s="5" t="s">
        <v>105</v>
      </c>
      <c r="AA2" s="64">
        <v>136</v>
      </c>
    </row>
    <row r="3" spans="1:27">
      <c r="A3" s="160"/>
      <c r="B3" s="1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66"/>
    </row>
    <row r="4" spans="1:27">
      <c r="A4" s="160"/>
      <c r="B4" s="1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66"/>
    </row>
    <row r="5" ht="12" customHeight="1" spans="1:27">
      <c r="A5" s="160"/>
      <c r="B5" s="1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66"/>
    </row>
    <row r="6" spans="1:27">
      <c r="A6" s="160"/>
      <c r="B6" s="1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6"/>
    </row>
    <row r="7" ht="28" customHeight="1" spans="1:27">
      <c r="A7" s="161"/>
      <c r="B7" s="1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68"/>
    </row>
    <row r="8" ht="16" customHeight="1" spans="1:27">
      <c r="A8" s="98"/>
      <c r="B8" s="162"/>
      <c r="C8" s="79">
        <v>1</v>
      </c>
      <c r="D8" s="79">
        <v>2</v>
      </c>
      <c r="E8" s="79">
        <v>3</v>
      </c>
      <c r="F8" s="79">
        <v>4</v>
      </c>
      <c r="G8" s="79">
        <v>5</v>
      </c>
      <c r="H8" s="79">
        <v>6</v>
      </c>
      <c r="I8" s="79">
        <v>7</v>
      </c>
      <c r="J8" s="79">
        <v>8</v>
      </c>
      <c r="K8" s="79">
        <v>9</v>
      </c>
      <c r="L8" s="79">
        <v>10</v>
      </c>
      <c r="M8" s="79">
        <v>11</v>
      </c>
      <c r="N8" s="79">
        <v>12</v>
      </c>
      <c r="O8" s="79">
        <v>13</v>
      </c>
      <c r="P8" s="79">
        <v>14</v>
      </c>
      <c r="Q8" s="79">
        <v>15</v>
      </c>
      <c r="R8" s="79">
        <v>16</v>
      </c>
      <c r="S8" s="79">
        <v>17</v>
      </c>
      <c r="T8" s="79">
        <v>18</v>
      </c>
      <c r="U8" s="79">
        <v>19</v>
      </c>
      <c r="V8" s="79">
        <v>20</v>
      </c>
      <c r="W8" s="79">
        <v>21</v>
      </c>
      <c r="X8" s="79">
        <v>22</v>
      </c>
      <c r="Y8" s="79">
        <v>23</v>
      </c>
      <c r="Z8" s="79">
        <v>24</v>
      </c>
      <c r="AA8" s="15" t="s">
        <v>28</v>
      </c>
    </row>
    <row r="9" spans="1:27">
      <c r="A9" s="18" t="s">
        <v>29</v>
      </c>
      <c r="B9" s="19" t="s">
        <v>92</v>
      </c>
      <c r="C9" s="20">
        <v>0.144</v>
      </c>
      <c r="D9" s="21"/>
      <c r="E9" s="21">
        <v>0.006</v>
      </c>
      <c r="F9" s="21">
        <v>0.025</v>
      </c>
      <c r="G9" s="22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59"/>
      <c r="W9" s="59"/>
      <c r="X9" s="59"/>
      <c r="Y9" s="59"/>
      <c r="Z9" s="59"/>
      <c r="AA9" s="70" t="s">
        <v>61</v>
      </c>
    </row>
    <row r="10" spans="1:27">
      <c r="A10" s="23"/>
      <c r="B10" s="24" t="s">
        <v>144</v>
      </c>
      <c r="C10" s="25"/>
      <c r="D10" s="26"/>
      <c r="E10" s="26">
        <v>0.008</v>
      </c>
      <c r="F10" s="26"/>
      <c r="G10" s="27">
        <v>0.0006</v>
      </c>
      <c r="H10" s="27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0"/>
      <c r="W10" s="60"/>
      <c r="X10" s="60"/>
      <c r="Y10" s="60"/>
      <c r="Z10" s="60"/>
      <c r="AA10" s="71"/>
    </row>
    <row r="11" spans="1:27">
      <c r="A11" s="23"/>
      <c r="B11" s="28" t="s">
        <v>77</v>
      </c>
      <c r="C11" s="25"/>
      <c r="D11" s="26">
        <v>0.00102</v>
      </c>
      <c r="E11" s="26"/>
      <c r="F11" s="26"/>
      <c r="G11" s="27"/>
      <c r="H11" s="27"/>
      <c r="I11" s="26">
        <v>0.0304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>
        <v>0.0122</v>
      </c>
      <c r="V11" s="60"/>
      <c r="W11" s="60"/>
      <c r="X11" s="60"/>
      <c r="Y11" s="60"/>
      <c r="Z11" s="60"/>
      <c r="AA11" s="71"/>
    </row>
    <row r="12" spans="1:27">
      <c r="A12" s="23"/>
      <c r="B12" s="24"/>
      <c r="C12" s="25"/>
      <c r="D12" s="26"/>
      <c r="E12" s="26"/>
      <c r="F12" s="26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 t="s">
        <v>145</v>
      </c>
      <c r="V12" s="60"/>
      <c r="W12" s="60"/>
      <c r="X12" s="60"/>
      <c r="Y12" s="60"/>
      <c r="Z12" s="60"/>
      <c r="AA12" s="71"/>
    </row>
    <row r="13" ht="13.95" spans="1:27">
      <c r="A13" s="29"/>
      <c r="B13" s="30"/>
      <c r="C13" s="31"/>
      <c r="D13" s="32"/>
      <c r="E13" s="32"/>
      <c r="F13" s="32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61"/>
      <c r="W13" s="61"/>
      <c r="X13" s="61"/>
      <c r="Y13" s="61"/>
      <c r="Z13" s="61"/>
      <c r="AA13" s="71"/>
    </row>
    <row r="14" spans="1:27">
      <c r="A14" s="18" t="s">
        <v>34</v>
      </c>
      <c r="B14" s="19" t="s">
        <v>86</v>
      </c>
      <c r="C14" s="20"/>
      <c r="D14" s="21"/>
      <c r="E14" s="21"/>
      <c r="F14" s="21"/>
      <c r="G14" s="22"/>
      <c r="H14" s="21">
        <v>0.14264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59"/>
      <c r="W14" s="59"/>
      <c r="X14" s="59"/>
      <c r="Y14" s="59"/>
      <c r="Z14" s="59"/>
      <c r="AA14" s="71"/>
    </row>
    <row r="15" spans="1:27">
      <c r="A15" s="23"/>
      <c r="B15" s="24"/>
      <c r="C15" s="25"/>
      <c r="D15" s="26"/>
      <c r="E15" s="26"/>
      <c r="F15" s="26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0"/>
      <c r="W15" s="60"/>
      <c r="X15" s="60"/>
      <c r="Y15" s="60"/>
      <c r="Z15" s="60"/>
      <c r="AA15" s="71"/>
    </row>
    <row r="16" spans="1:27">
      <c r="A16" s="23"/>
      <c r="B16" s="24"/>
      <c r="C16" s="25"/>
      <c r="D16" s="26"/>
      <c r="E16" s="26"/>
      <c r="F16" s="26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0"/>
      <c r="W16" s="60"/>
      <c r="X16" s="60"/>
      <c r="Y16" s="60"/>
      <c r="Z16" s="60"/>
      <c r="AA16" s="71"/>
    </row>
    <row r="17" ht="13.95" spans="1:27">
      <c r="A17" s="34"/>
      <c r="B17" s="80"/>
      <c r="C17" s="35"/>
      <c r="D17" s="36"/>
      <c r="E17" s="36"/>
      <c r="F17" s="36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2"/>
      <c r="W17" s="62"/>
      <c r="X17" s="62"/>
      <c r="Y17" s="62"/>
      <c r="Z17" s="62"/>
      <c r="AA17" s="71"/>
    </row>
    <row r="18" ht="16" customHeight="1" spans="1:27">
      <c r="A18" s="38" t="s">
        <v>35</v>
      </c>
      <c r="B18" s="163" t="s">
        <v>146</v>
      </c>
      <c r="C18" s="20"/>
      <c r="D18" s="21"/>
      <c r="E18" s="21"/>
      <c r="F18" s="21"/>
      <c r="G18" s="22"/>
      <c r="H18" s="22"/>
      <c r="I18" s="21"/>
      <c r="J18" s="21"/>
      <c r="K18" s="21"/>
      <c r="L18" s="21">
        <v>0.0963</v>
      </c>
      <c r="M18" s="21">
        <v>0.011</v>
      </c>
      <c r="N18" s="21">
        <v>0.01</v>
      </c>
      <c r="O18" s="21">
        <v>0.00204</v>
      </c>
      <c r="P18" s="21">
        <v>0.0695</v>
      </c>
      <c r="Q18" s="21"/>
      <c r="R18" s="21">
        <v>0.02044</v>
      </c>
      <c r="S18" s="21"/>
      <c r="T18" s="21"/>
      <c r="U18" s="21"/>
      <c r="V18" s="59"/>
      <c r="W18" s="59"/>
      <c r="X18" s="59"/>
      <c r="Y18" s="59"/>
      <c r="Z18" s="59"/>
      <c r="AA18" s="71"/>
    </row>
    <row r="19" spans="1:27">
      <c r="A19" s="40"/>
      <c r="B19" s="164" t="s">
        <v>147</v>
      </c>
      <c r="C19" s="25"/>
      <c r="D19" s="26"/>
      <c r="E19" s="26"/>
      <c r="F19" s="26"/>
      <c r="G19" s="27"/>
      <c r="H19" s="27"/>
      <c r="I19" s="26"/>
      <c r="J19" s="26"/>
      <c r="K19" s="26"/>
      <c r="L19" s="26"/>
      <c r="M19" s="26">
        <v>0.01106</v>
      </c>
      <c r="N19" s="26">
        <v>0.008</v>
      </c>
      <c r="O19" s="26">
        <v>0.0032</v>
      </c>
      <c r="P19" s="26">
        <v>0.06985</v>
      </c>
      <c r="Q19" s="26"/>
      <c r="R19" s="26"/>
      <c r="S19" s="26">
        <v>0.0033</v>
      </c>
      <c r="T19" s="26">
        <v>0.0052</v>
      </c>
      <c r="U19" s="26"/>
      <c r="V19" s="60"/>
      <c r="W19" s="60"/>
      <c r="X19" s="60"/>
      <c r="Y19" s="60"/>
      <c r="Z19" s="60"/>
      <c r="AA19" s="71"/>
    </row>
    <row r="20" spans="1:27">
      <c r="A20" s="40"/>
      <c r="B20" s="164" t="s">
        <v>148</v>
      </c>
      <c r="C20" s="25"/>
      <c r="D20" s="26">
        <v>0.0071</v>
      </c>
      <c r="E20" s="26"/>
      <c r="F20" s="26"/>
      <c r="G20" s="27"/>
      <c r="H20" s="27"/>
      <c r="I20" s="26"/>
      <c r="J20" s="26"/>
      <c r="K20" s="26"/>
      <c r="L20" s="26"/>
      <c r="M20" s="26"/>
      <c r="N20" s="26"/>
      <c r="O20" s="26"/>
      <c r="P20" s="26"/>
      <c r="Q20" s="26">
        <v>0.042</v>
      </c>
      <c r="R20" s="26"/>
      <c r="S20" s="26"/>
      <c r="T20" s="26"/>
      <c r="U20" s="26"/>
      <c r="V20" s="60"/>
      <c r="W20" s="60"/>
      <c r="X20" s="60"/>
      <c r="Y20" s="60"/>
      <c r="Z20" s="60"/>
      <c r="AA20" s="71"/>
    </row>
    <row r="21" spans="1:27">
      <c r="A21" s="40"/>
      <c r="B21" s="165" t="s">
        <v>81</v>
      </c>
      <c r="C21" s="25"/>
      <c r="D21" s="26"/>
      <c r="E21" s="26">
        <v>0.008</v>
      </c>
      <c r="F21" s="26"/>
      <c r="G21" s="27"/>
      <c r="H21" s="27"/>
      <c r="I21" s="26"/>
      <c r="J21" s="26"/>
      <c r="K21" s="26">
        <v>0.018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0"/>
      <c r="W21" s="60"/>
      <c r="X21" s="60"/>
      <c r="Y21" s="60"/>
      <c r="Z21" s="60"/>
      <c r="AA21" s="71"/>
    </row>
    <row r="22" spans="1:27">
      <c r="A22" s="40"/>
      <c r="B22" s="166" t="s">
        <v>40</v>
      </c>
      <c r="C22" s="25"/>
      <c r="D22" s="26"/>
      <c r="E22" s="26"/>
      <c r="F22" s="26"/>
      <c r="G22" s="27"/>
      <c r="H22" s="27"/>
      <c r="I22" s="26"/>
      <c r="J22" s="26">
        <v>0.0484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0"/>
      <c r="W22" s="60"/>
      <c r="X22" s="60"/>
      <c r="Y22" s="60"/>
      <c r="Z22" s="60"/>
      <c r="AA22" s="71"/>
    </row>
    <row r="23" ht="13.95" spans="1:27">
      <c r="A23" s="43"/>
      <c r="B23" s="167"/>
      <c r="C23" s="31"/>
      <c r="D23" s="32"/>
      <c r="E23" s="32"/>
      <c r="F23" s="32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61"/>
      <c r="W23" s="61"/>
      <c r="X23" s="61"/>
      <c r="Y23" s="61"/>
      <c r="Z23" s="61"/>
      <c r="AA23" s="71"/>
    </row>
    <row r="24" spans="1:27">
      <c r="A24" s="38" t="s">
        <v>41</v>
      </c>
      <c r="B24" s="168" t="s">
        <v>110</v>
      </c>
      <c r="C24" s="20">
        <v>0.0251</v>
      </c>
      <c r="D24" s="21"/>
      <c r="E24" s="21">
        <v>0.0052</v>
      </c>
      <c r="F24" s="21"/>
      <c r="G24" s="22"/>
      <c r="H24" s="22"/>
      <c r="I24" s="21"/>
      <c r="J24" s="21"/>
      <c r="K24" s="21"/>
      <c r="L24" s="21"/>
      <c r="M24" s="21"/>
      <c r="N24" s="21"/>
      <c r="O24" s="21">
        <v>0.0113</v>
      </c>
      <c r="P24" s="21"/>
      <c r="Q24" s="21"/>
      <c r="R24" s="21"/>
      <c r="S24" s="21"/>
      <c r="T24" s="21">
        <v>0.0444</v>
      </c>
      <c r="U24" s="21"/>
      <c r="V24" s="59"/>
      <c r="W24" s="59">
        <v>1.5</v>
      </c>
      <c r="X24" s="59">
        <v>14</v>
      </c>
      <c r="Y24" s="59"/>
      <c r="Z24" s="59">
        <v>0.02208</v>
      </c>
      <c r="AA24" s="71"/>
    </row>
    <row r="25" spans="1:27">
      <c r="A25" s="40"/>
      <c r="B25" s="165" t="s">
        <v>43</v>
      </c>
      <c r="C25" s="25">
        <v>0.1544</v>
      </c>
      <c r="D25" s="26"/>
      <c r="E25" s="26">
        <v>0.00734</v>
      </c>
      <c r="F25" s="26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0">
        <v>0.00295</v>
      </c>
      <c r="W25" s="60"/>
      <c r="X25" s="60"/>
      <c r="Y25" s="60"/>
      <c r="Z25" s="60"/>
      <c r="AA25" s="71"/>
    </row>
    <row r="26" spans="1:27">
      <c r="A26" s="40"/>
      <c r="B26" s="82"/>
      <c r="C26" s="83"/>
      <c r="D26" s="84"/>
      <c r="E26" s="84"/>
      <c r="F26" s="84"/>
      <c r="G26" s="86"/>
      <c r="H26" s="8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62"/>
      <c r="W26" s="62"/>
      <c r="X26" s="62"/>
      <c r="Y26" s="62"/>
      <c r="Z26" s="62"/>
      <c r="AA26" s="71"/>
    </row>
    <row r="27" spans="1:27">
      <c r="A27" s="40"/>
      <c r="B27" s="82"/>
      <c r="C27" s="83"/>
      <c r="D27" s="84"/>
      <c r="E27" s="84"/>
      <c r="F27" s="84"/>
      <c r="G27" s="86"/>
      <c r="H27" s="8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62"/>
      <c r="W27" s="62"/>
      <c r="X27" s="62"/>
      <c r="Y27" s="62"/>
      <c r="Z27" s="62"/>
      <c r="AA27" s="71"/>
    </row>
    <row r="28" ht="13.95" spans="1:27">
      <c r="A28" s="43"/>
      <c r="B28" s="30"/>
      <c r="C28" s="31"/>
      <c r="D28" s="32"/>
      <c r="E28" s="32"/>
      <c r="F28" s="32"/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61"/>
      <c r="W28" s="61"/>
      <c r="X28" s="61"/>
      <c r="Y28" s="61">
        <v>1</v>
      </c>
      <c r="Z28" s="61"/>
      <c r="AA28" s="87"/>
    </row>
    <row r="29" ht="15.6" spans="1:27">
      <c r="A29" s="45" t="s">
        <v>44</v>
      </c>
      <c r="B29" s="46"/>
      <c r="C29" s="20">
        <f>SUM(C9:C28)</f>
        <v>0.3235</v>
      </c>
      <c r="D29" s="21">
        <f>SUM(D9:D28)</f>
        <v>0.00812</v>
      </c>
      <c r="E29" s="21">
        <f>SUM(E9:E28)</f>
        <v>0.03454</v>
      </c>
      <c r="F29" s="21">
        <f>SUM(F9:F28)</f>
        <v>0.025</v>
      </c>
      <c r="G29" s="22">
        <f t="shared" ref="G29:X29" si="0">SUM(G9:G28)</f>
        <v>0.0006</v>
      </c>
      <c r="H29" s="22">
        <f t="shared" si="0"/>
        <v>0.14264</v>
      </c>
      <c r="I29" s="21">
        <f t="shared" si="0"/>
        <v>0.0304</v>
      </c>
      <c r="J29" s="21">
        <f t="shared" si="0"/>
        <v>0.0484</v>
      </c>
      <c r="K29" s="21">
        <f t="shared" si="0"/>
        <v>0.018</v>
      </c>
      <c r="L29" s="21">
        <f t="shared" si="0"/>
        <v>0.0963</v>
      </c>
      <c r="M29" s="21">
        <f t="shared" si="0"/>
        <v>0.02206</v>
      </c>
      <c r="N29" s="21">
        <f t="shared" si="0"/>
        <v>0.018</v>
      </c>
      <c r="O29" s="21">
        <f t="shared" si="0"/>
        <v>0.01654</v>
      </c>
      <c r="P29" s="21">
        <f t="shared" si="0"/>
        <v>0.13935</v>
      </c>
      <c r="Q29" s="21">
        <f t="shared" si="0"/>
        <v>0.042</v>
      </c>
      <c r="R29" s="21">
        <f t="shared" si="0"/>
        <v>0.02044</v>
      </c>
      <c r="S29" s="21">
        <f t="shared" si="0"/>
        <v>0.0033</v>
      </c>
      <c r="T29" s="21">
        <f t="shared" si="0"/>
        <v>0.0496</v>
      </c>
      <c r="U29" s="21">
        <f t="shared" si="0"/>
        <v>0.0122</v>
      </c>
      <c r="V29" s="21">
        <f t="shared" si="0"/>
        <v>0.00295</v>
      </c>
      <c r="W29" s="21">
        <f t="shared" si="0"/>
        <v>1.5</v>
      </c>
      <c r="X29" s="21">
        <v>14</v>
      </c>
      <c r="Y29" s="21">
        <v>1</v>
      </c>
      <c r="Z29" s="21">
        <f>SUM(Z9:Z28)</f>
        <v>0.02208</v>
      </c>
      <c r="AA29" s="19"/>
    </row>
    <row r="30" ht="15.6" hidden="1" spans="1:27">
      <c r="A30" s="47" t="s">
        <v>45</v>
      </c>
      <c r="B30" s="48"/>
      <c r="C30" s="25">
        <f>136*C29</f>
        <v>43.996</v>
      </c>
      <c r="D30" s="25">
        <f>136*D29</f>
        <v>1.10432</v>
      </c>
      <c r="E30" s="25">
        <f>136*E29</f>
        <v>4.69744</v>
      </c>
      <c r="F30" s="25">
        <f>136*F29</f>
        <v>3.4</v>
      </c>
      <c r="G30" s="25">
        <f t="shared" ref="G30:AA30" si="1">136*G29</f>
        <v>0.0816</v>
      </c>
      <c r="H30" s="25">
        <f t="shared" si="1"/>
        <v>19.39904</v>
      </c>
      <c r="I30" s="25">
        <f t="shared" si="1"/>
        <v>4.1344</v>
      </c>
      <c r="J30" s="25">
        <f t="shared" si="1"/>
        <v>6.5824</v>
      </c>
      <c r="K30" s="25">
        <f t="shared" si="1"/>
        <v>2.448</v>
      </c>
      <c r="L30" s="25">
        <f t="shared" si="1"/>
        <v>13.0968</v>
      </c>
      <c r="M30" s="25">
        <f t="shared" si="1"/>
        <v>3.00016</v>
      </c>
      <c r="N30" s="25">
        <f t="shared" si="1"/>
        <v>2.448</v>
      </c>
      <c r="O30" s="25">
        <f t="shared" si="1"/>
        <v>2.24944</v>
      </c>
      <c r="P30" s="25">
        <f t="shared" si="1"/>
        <v>18.9516</v>
      </c>
      <c r="Q30" s="25">
        <f t="shared" si="1"/>
        <v>5.712</v>
      </c>
      <c r="R30" s="25">
        <f t="shared" si="1"/>
        <v>2.77984</v>
      </c>
      <c r="S30" s="25">
        <f t="shared" si="1"/>
        <v>0.4488</v>
      </c>
      <c r="T30" s="25">
        <f t="shared" si="1"/>
        <v>6.7456</v>
      </c>
      <c r="U30" s="25">
        <f t="shared" si="1"/>
        <v>1.6592</v>
      </c>
      <c r="V30" s="25">
        <f t="shared" si="1"/>
        <v>0.4012</v>
      </c>
      <c r="W30" s="25">
        <v>1.5</v>
      </c>
      <c r="X30" s="25">
        <v>14</v>
      </c>
      <c r="Y30" s="25">
        <v>1</v>
      </c>
      <c r="Z30" s="25">
        <f>136*Z29</f>
        <v>3.00288</v>
      </c>
      <c r="AA30" s="88"/>
    </row>
    <row r="31" ht="15.6" spans="1:27">
      <c r="A31" s="47" t="s">
        <v>45</v>
      </c>
      <c r="B31" s="48"/>
      <c r="C31" s="49">
        <f>ROUND(C30,2)</f>
        <v>44</v>
      </c>
      <c r="D31" s="50">
        <f>ROUND(D30,2)</f>
        <v>1.1</v>
      </c>
      <c r="E31" s="50">
        <f>ROUND(E30,2)</f>
        <v>4.7</v>
      </c>
      <c r="F31" s="50">
        <f>ROUND(F30,2)</f>
        <v>3.4</v>
      </c>
      <c r="G31" s="50">
        <f t="shared" ref="G31:W31" si="2">ROUND(G30,2)</f>
        <v>0.08</v>
      </c>
      <c r="H31" s="50">
        <f t="shared" si="2"/>
        <v>19.4</v>
      </c>
      <c r="I31" s="50">
        <f t="shared" si="2"/>
        <v>4.13</v>
      </c>
      <c r="J31" s="50">
        <f t="shared" si="2"/>
        <v>6.58</v>
      </c>
      <c r="K31" s="50">
        <f t="shared" si="2"/>
        <v>2.45</v>
      </c>
      <c r="L31" s="50">
        <f t="shared" si="2"/>
        <v>13.1</v>
      </c>
      <c r="M31" s="58">
        <f t="shared" si="2"/>
        <v>3</v>
      </c>
      <c r="N31" s="58">
        <f t="shared" si="2"/>
        <v>2.45</v>
      </c>
      <c r="O31" s="58">
        <f t="shared" si="2"/>
        <v>2.25</v>
      </c>
      <c r="P31" s="58">
        <f t="shared" si="2"/>
        <v>18.95</v>
      </c>
      <c r="Q31" s="58">
        <f t="shared" si="2"/>
        <v>5.71</v>
      </c>
      <c r="R31" s="58">
        <f t="shared" si="2"/>
        <v>2.78</v>
      </c>
      <c r="S31" s="58">
        <f t="shared" si="2"/>
        <v>0.45</v>
      </c>
      <c r="T31" s="58">
        <f t="shared" si="2"/>
        <v>6.75</v>
      </c>
      <c r="U31" s="58">
        <f t="shared" si="2"/>
        <v>1.66</v>
      </c>
      <c r="V31" s="58">
        <f t="shared" si="2"/>
        <v>0.4</v>
      </c>
      <c r="W31" s="58">
        <v>1.5</v>
      </c>
      <c r="X31" s="58">
        <v>14</v>
      </c>
      <c r="Y31" s="58">
        <v>1</v>
      </c>
      <c r="Z31" s="58">
        <f>ROUND(Z30,2)</f>
        <v>3</v>
      </c>
      <c r="AA31" s="88"/>
    </row>
    <row r="32" ht="15.6" spans="1:27">
      <c r="A32" s="47" t="s">
        <v>46</v>
      </c>
      <c r="B32" s="48"/>
      <c r="C32" s="49">
        <v>77</v>
      </c>
      <c r="D32" s="51">
        <v>760</v>
      </c>
      <c r="E32" s="51">
        <v>80</v>
      </c>
      <c r="F32" s="50">
        <v>53</v>
      </c>
      <c r="G32" s="51">
        <v>1475</v>
      </c>
      <c r="H32" s="50">
        <v>120</v>
      </c>
      <c r="I32" s="51">
        <v>62.37</v>
      </c>
      <c r="J32" s="51">
        <v>39.5</v>
      </c>
      <c r="K32" s="50">
        <v>200</v>
      </c>
      <c r="L32" s="50">
        <v>47</v>
      </c>
      <c r="M32" s="50">
        <v>41</v>
      </c>
      <c r="N32" s="58">
        <v>60</v>
      </c>
      <c r="O32" s="58">
        <v>220</v>
      </c>
      <c r="P32" s="58">
        <v>230</v>
      </c>
      <c r="Q32" s="58">
        <v>120</v>
      </c>
      <c r="R32" s="58">
        <v>49</v>
      </c>
      <c r="S32" s="58">
        <v>350</v>
      </c>
      <c r="T32" s="58">
        <v>96</v>
      </c>
      <c r="U32" s="50">
        <v>550</v>
      </c>
      <c r="V32" s="58">
        <v>750</v>
      </c>
      <c r="W32" s="72">
        <v>18</v>
      </c>
      <c r="X32" s="58">
        <v>11</v>
      </c>
      <c r="Y32" s="72">
        <v>13</v>
      </c>
      <c r="Z32" s="72">
        <v>110</v>
      </c>
      <c r="AA32" s="73"/>
    </row>
    <row r="33" ht="16.35" spans="1:27">
      <c r="A33" s="52" t="s">
        <v>47</v>
      </c>
      <c r="B33" s="53"/>
      <c r="C33" s="54">
        <f>C31*C32</f>
        <v>3388</v>
      </c>
      <c r="D33" s="54">
        <f>D31*D32</f>
        <v>836</v>
      </c>
      <c r="E33" s="54">
        <f>E31*E32</f>
        <v>376</v>
      </c>
      <c r="F33" s="54">
        <f>F31*F32</f>
        <v>180.2</v>
      </c>
      <c r="G33" s="54">
        <f t="shared" ref="G33:AA33" si="3">G31*G32</f>
        <v>118</v>
      </c>
      <c r="H33" s="54">
        <f t="shared" si="3"/>
        <v>2328</v>
      </c>
      <c r="I33" s="54">
        <f t="shared" si="3"/>
        <v>257.5881</v>
      </c>
      <c r="J33" s="54">
        <f t="shared" si="3"/>
        <v>259.91</v>
      </c>
      <c r="K33" s="54">
        <f t="shared" si="3"/>
        <v>490</v>
      </c>
      <c r="L33" s="54">
        <f t="shared" si="3"/>
        <v>615.7</v>
      </c>
      <c r="M33" s="54">
        <f t="shared" si="3"/>
        <v>123</v>
      </c>
      <c r="N33" s="54">
        <f t="shared" si="3"/>
        <v>147</v>
      </c>
      <c r="O33" s="54">
        <f t="shared" si="3"/>
        <v>495</v>
      </c>
      <c r="P33" s="54">
        <f t="shared" si="3"/>
        <v>4358.5</v>
      </c>
      <c r="Q33" s="54">
        <f t="shared" si="3"/>
        <v>685.2</v>
      </c>
      <c r="R33" s="54">
        <f t="shared" si="3"/>
        <v>136.22</v>
      </c>
      <c r="S33" s="54">
        <f t="shared" si="3"/>
        <v>157.5</v>
      </c>
      <c r="T33" s="54">
        <f t="shared" si="3"/>
        <v>648</v>
      </c>
      <c r="U33" s="54">
        <f t="shared" si="3"/>
        <v>913</v>
      </c>
      <c r="V33" s="54">
        <f t="shared" si="3"/>
        <v>300</v>
      </c>
      <c r="W33" s="54">
        <f t="shared" si="3"/>
        <v>27</v>
      </c>
      <c r="X33" s="54">
        <f t="shared" si="3"/>
        <v>154</v>
      </c>
      <c r="Y33" s="54">
        <f t="shared" si="3"/>
        <v>13</v>
      </c>
      <c r="Z33" s="54">
        <f t="shared" si="3"/>
        <v>330</v>
      </c>
      <c r="AA33" s="74">
        <f>SUM(C33:Z33)</f>
        <v>17336.8181</v>
      </c>
    </row>
    <row r="34" ht="15.6" spans="1:27">
      <c r="A34" s="55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>
        <f>AA33/AA2</f>
        <v>127.476603676471</v>
      </c>
    </row>
    <row r="35" customFormat="1" ht="27" customHeight="1" spans="2:14">
      <c r="B35" s="57" t="s">
        <v>111</v>
      </c>
      <c r="N35" s="56"/>
    </row>
    <row r="36" customFormat="1" ht="27" customHeight="1" spans="2:14">
      <c r="B36" s="57" t="s">
        <v>112</v>
      </c>
      <c r="N36" s="56"/>
    </row>
    <row r="37" customFormat="1" ht="27" customHeight="1" spans="2:2">
      <c r="B37" s="57" t="s">
        <v>113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67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C36"/>
  <sheetViews>
    <sheetView topLeftCell="B1" workbookViewId="0">
      <pane ySplit="7" topLeftCell="A8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3.6666666666667" customWidth="1"/>
    <col min="3" max="3" width="7.55555555555556" customWidth="1"/>
    <col min="4" max="4" width="7.33333333333333" customWidth="1"/>
    <col min="5" max="5" width="6.66666666666667" customWidth="1"/>
    <col min="6" max="6" width="6.33333333333333" customWidth="1"/>
    <col min="7" max="7" width="7.66666666666667" customWidth="1"/>
    <col min="8" max="8" width="6.33333333333333" customWidth="1"/>
    <col min="9" max="9" width="7.22222222222222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7.77777777777778" customWidth="1"/>
    <col min="15" max="15" width="6.44444444444444" customWidth="1"/>
    <col min="16" max="16" width="6.11111111111111" customWidth="1"/>
    <col min="17" max="17" width="6.22222222222222" customWidth="1"/>
    <col min="18" max="18" width="7.44444444444444" customWidth="1"/>
    <col min="19" max="19" width="6.44444444444444" customWidth="1"/>
    <col min="20" max="20" width="6.11111111111111" customWidth="1"/>
    <col min="21" max="21" width="7.77777777777778" customWidth="1"/>
    <col min="22" max="23" width="6.11111111111111" customWidth="1"/>
    <col min="24" max="24" width="5.11111111111111" customWidth="1"/>
    <col min="25" max="26" width="6.11111111111111" customWidth="1"/>
    <col min="27" max="27" width="6.55555555555556" customWidth="1"/>
    <col min="28" max="28" width="5.11111111111111" customWidth="1"/>
    <col min="29" max="29" width="8.77777777777778" customWidth="1"/>
  </cols>
  <sheetData>
    <row r="1" s="1" customFormat="1" ht="43" customHeight="1" spans="1:1">
      <c r="A1" s="1" t="s">
        <v>0</v>
      </c>
    </row>
    <row r="2" customHeight="1" spans="1:29">
      <c r="A2" s="2"/>
      <c r="B2" s="3" t="s">
        <v>149</v>
      </c>
      <c r="C2" s="4" t="s">
        <v>2</v>
      </c>
      <c r="D2" s="5" t="s">
        <v>3</v>
      </c>
      <c r="E2" s="5" t="s">
        <v>4</v>
      </c>
      <c r="F2" s="5" t="s">
        <v>69</v>
      </c>
      <c r="G2" s="5" t="s">
        <v>150</v>
      </c>
      <c r="H2" s="5" t="s">
        <v>23</v>
      </c>
      <c r="I2" s="5" t="s">
        <v>5</v>
      </c>
      <c r="J2" s="5" t="s">
        <v>10</v>
      </c>
      <c r="K2" s="5" t="s">
        <v>11</v>
      </c>
      <c r="L2" s="5" t="s">
        <v>57</v>
      </c>
      <c r="M2" s="5" t="s">
        <v>55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53</v>
      </c>
      <c r="S2" s="5" t="s">
        <v>17</v>
      </c>
      <c r="T2" s="5" t="s">
        <v>89</v>
      </c>
      <c r="U2" s="5" t="s">
        <v>100</v>
      </c>
      <c r="V2" s="5" t="s">
        <v>21</v>
      </c>
      <c r="W2" s="5" t="s">
        <v>24</v>
      </c>
      <c r="X2" s="5" t="s">
        <v>91</v>
      </c>
      <c r="Y2" s="5" t="s">
        <v>102</v>
      </c>
      <c r="Z2" s="5" t="s">
        <v>27</v>
      </c>
      <c r="AA2" s="5" t="s">
        <v>73</v>
      </c>
      <c r="AB2" s="5" t="s">
        <v>26</v>
      </c>
      <c r="AC2" s="100">
        <v>141</v>
      </c>
    </row>
    <row r="3" spans="1:29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1"/>
    </row>
    <row r="4" spans="1:29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1"/>
    </row>
    <row r="5" ht="12" customHeight="1" spans="1:29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1"/>
    </row>
    <row r="6" spans="1:29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1"/>
    </row>
    <row r="7" ht="28" customHeight="1" spans="1:29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02"/>
    </row>
    <row r="8" ht="15" customHeight="1" spans="1:29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6">
        <v>6</v>
      </c>
      <c r="I8" s="17">
        <v>7</v>
      </c>
      <c r="J8" s="17">
        <v>8</v>
      </c>
      <c r="K8" s="16">
        <v>9</v>
      </c>
      <c r="L8" s="16">
        <v>10</v>
      </c>
      <c r="M8" s="16">
        <v>11</v>
      </c>
      <c r="N8" s="17">
        <v>12</v>
      </c>
      <c r="O8" s="17">
        <v>13</v>
      </c>
      <c r="P8" s="16">
        <v>14</v>
      </c>
      <c r="Q8" s="16">
        <v>15</v>
      </c>
      <c r="R8" s="16">
        <v>16</v>
      </c>
      <c r="S8" s="17">
        <v>17</v>
      </c>
      <c r="T8" s="17">
        <v>18</v>
      </c>
      <c r="U8" s="16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6">
        <v>26</v>
      </c>
      <c r="AC8" s="158" t="s">
        <v>28</v>
      </c>
    </row>
    <row r="9" spans="1:29">
      <c r="A9" s="130" t="s">
        <v>29</v>
      </c>
      <c r="B9" s="19" t="s">
        <v>151</v>
      </c>
      <c r="C9" s="20">
        <v>0.1484</v>
      </c>
      <c r="D9" s="21"/>
      <c r="E9" s="21">
        <v>0.0063</v>
      </c>
      <c r="F9" s="21">
        <v>0.0245</v>
      </c>
      <c r="G9" s="21"/>
      <c r="H9" s="21"/>
      <c r="I9" s="119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19"/>
      <c r="X9" s="128"/>
      <c r="Y9" s="128"/>
      <c r="Z9" s="128"/>
      <c r="AA9" s="128"/>
      <c r="AB9" s="128"/>
      <c r="AC9" s="70" t="s">
        <v>31</v>
      </c>
    </row>
    <row r="10" spans="1:29">
      <c r="A10" s="132"/>
      <c r="B10" s="24" t="s">
        <v>32</v>
      </c>
      <c r="C10" s="25"/>
      <c r="D10" s="26"/>
      <c r="E10" s="26">
        <v>0.007</v>
      </c>
      <c r="F10" s="26"/>
      <c r="G10" s="26"/>
      <c r="H10" s="26"/>
      <c r="I10" s="152">
        <v>0.00055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152"/>
      <c r="X10" s="155"/>
      <c r="Y10" s="155"/>
      <c r="Z10" s="155"/>
      <c r="AA10" s="155"/>
      <c r="AB10" s="155"/>
      <c r="AC10" s="71"/>
    </row>
    <row r="11" spans="1:29">
      <c r="A11" s="132"/>
      <c r="B11" s="28" t="s">
        <v>77</v>
      </c>
      <c r="C11" s="25"/>
      <c r="D11" s="26">
        <v>0.01</v>
      </c>
      <c r="E11" s="26"/>
      <c r="F11" s="26"/>
      <c r="G11" s="26"/>
      <c r="H11" s="26"/>
      <c r="I11" s="152"/>
      <c r="J11" s="26">
        <v>0.0295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152"/>
      <c r="X11" s="155"/>
      <c r="Y11" s="155"/>
      <c r="Z11" s="155"/>
      <c r="AA11" s="155"/>
      <c r="AB11" s="155"/>
      <c r="AC11" s="71"/>
    </row>
    <row r="12" spans="1:29">
      <c r="A12" s="132"/>
      <c r="B12" s="24"/>
      <c r="C12" s="25"/>
      <c r="D12" s="26"/>
      <c r="E12" s="26"/>
      <c r="F12" s="26"/>
      <c r="G12" s="26"/>
      <c r="H12" s="26"/>
      <c r="I12" s="152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52"/>
      <c r="X12" s="155"/>
      <c r="Y12" s="155"/>
      <c r="Z12" s="155"/>
      <c r="AA12" s="155"/>
      <c r="AB12" s="155"/>
      <c r="AC12" s="71"/>
    </row>
    <row r="13" ht="13.95" spans="1:29">
      <c r="A13" s="133"/>
      <c r="B13" s="30"/>
      <c r="C13" s="31"/>
      <c r="D13" s="32"/>
      <c r="E13" s="32"/>
      <c r="F13" s="32"/>
      <c r="G13" s="32"/>
      <c r="H13" s="32"/>
      <c r="I13" s="15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53"/>
      <c r="X13" s="156"/>
      <c r="Y13" s="156"/>
      <c r="Z13" s="156"/>
      <c r="AA13" s="156"/>
      <c r="AB13" s="156"/>
      <c r="AC13" s="71"/>
    </row>
    <row r="14" spans="1:29">
      <c r="A14" s="130" t="s">
        <v>34</v>
      </c>
      <c r="B14" s="19" t="s">
        <v>100</v>
      </c>
      <c r="C14" s="20"/>
      <c r="D14" s="21"/>
      <c r="E14" s="21"/>
      <c r="F14" s="21"/>
      <c r="G14" s="21"/>
      <c r="H14" s="21"/>
      <c r="I14" s="11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0.115</v>
      </c>
      <c r="V14" s="21"/>
      <c r="W14" s="119"/>
      <c r="X14" s="128"/>
      <c r="Y14" s="128"/>
      <c r="Z14" s="128"/>
      <c r="AA14" s="128"/>
      <c r="AB14" s="128"/>
      <c r="AC14" s="71"/>
    </row>
    <row r="15" spans="1:29">
      <c r="A15" s="132"/>
      <c r="B15" s="24"/>
      <c r="C15" s="25"/>
      <c r="D15" s="26"/>
      <c r="E15" s="26"/>
      <c r="F15" s="26"/>
      <c r="G15" s="26"/>
      <c r="H15" s="26"/>
      <c r="I15" s="152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52"/>
      <c r="X15" s="155"/>
      <c r="Y15" s="155"/>
      <c r="Z15" s="155"/>
      <c r="AA15" s="155"/>
      <c r="AB15" s="155"/>
      <c r="AC15" s="71"/>
    </row>
    <row r="16" spans="1:29">
      <c r="A16" s="132"/>
      <c r="B16" s="24"/>
      <c r="C16" s="25"/>
      <c r="D16" s="26"/>
      <c r="E16" s="26"/>
      <c r="F16" s="26"/>
      <c r="G16" s="26"/>
      <c r="H16" s="26"/>
      <c r="I16" s="152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152"/>
      <c r="X16" s="155"/>
      <c r="Y16" s="155"/>
      <c r="Z16" s="155"/>
      <c r="AA16" s="155"/>
      <c r="AB16" s="155"/>
      <c r="AC16" s="71"/>
    </row>
    <row r="17" ht="13.95" spans="1:29">
      <c r="A17" s="133"/>
      <c r="B17" s="30"/>
      <c r="C17" s="35"/>
      <c r="D17" s="36"/>
      <c r="E17" s="36"/>
      <c r="F17" s="36"/>
      <c r="G17" s="36"/>
      <c r="H17" s="36"/>
      <c r="I17" s="154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154"/>
      <c r="X17" s="157"/>
      <c r="Y17" s="157"/>
      <c r="Z17" s="157"/>
      <c r="AA17" s="157"/>
      <c r="AB17" s="157"/>
      <c r="AC17" s="71"/>
    </row>
    <row r="18" spans="1:29">
      <c r="A18" s="136" t="s">
        <v>35</v>
      </c>
      <c r="B18" s="39" t="s">
        <v>152</v>
      </c>
      <c r="C18" s="20"/>
      <c r="D18" s="21"/>
      <c r="E18" s="21">
        <v>0.001</v>
      </c>
      <c r="F18" s="21"/>
      <c r="G18" s="21"/>
      <c r="H18" s="21">
        <v>0.03</v>
      </c>
      <c r="I18" s="119"/>
      <c r="J18" s="21"/>
      <c r="K18" s="21"/>
      <c r="L18" s="21"/>
      <c r="M18" s="21"/>
      <c r="N18" s="21">
        <v>0.09144</v>
      </c>
      <c r="O18" s="21">
        <v>0.01016</v>
      </c>
      <c r="P18" s="21">
        <v>0.01</v>
      </c>
      <c r="Q18" s="21">
        <v>0.0023</v>
      </c>
      <c r="R18" s="21">
        <v>0.0754</v>
      </c>
      <c r="S18" s="21">
        <v>0.04</v>
      </c>
      <c r="T18" s="21"/>
      <c r="U18" s="21"/>
      <c r="V18" s="21">
        <v>0.008</v>
      </c>
      <c r="W18" s="119"/>
      <c r="X18" s="128"/>
      <c r="Y18" s="128"/>
      <c r="Z18" s="128"/>
      <c r="AA18" s="128"/>
      <c r="AB18" s="128"/>
      <c r="AC18" s="71"/>
    </row>
    <row r="19" ht="26.4" spans="1:29">
      <c r="A19" s="137"/>
      <c r="B19" s="81" t="s">
        <v>119</v>
      </c>
      <c r="C19" s="25"/>
      <c r="D19" s="26"/>
      <c r="E19" s="26"/>
      <c r="F19" s="26"/>
      <c r="G19" s="26">
        <v>0.077</v>
      </c>
      <c r="H19" s="26"/>
      <c r="I19" s="152"/>
      <c r="J19" s="26"/>
      <c r="K19" s="26"/>
      <c r="L19" s="26"/>
      <c r="M19" s="26"/>
      <c r="N19" s="26"/>
      <c r="O19" s="26">
        <v>0.01</v>
      </c>
      <c r="P19" s="26">
        <v>0.028</v>
      </c>
      <c r="Q19" s="26">
        <v>0.0044</v>
      </c>
      <c r="R19" s="26"/>
      <c r="S19" s="26"/>
      <c r="T19" s="26"/>
      <c r="U19" s="26"/>
      <c r="V19" s="26">
        <v>0.008</v>
      </c>
      <c r="W19" s="152"/>
      <c r="X19" s="155"/>
      <c r="Y19" s="155"/>
      <c r="Z19" s="155"/>
      <c r="AA19" s="155"/>
      <c r="AB19" s="155"/>
      <c r="AC19" s="71"/>
    </row>
    <row r="20" spans="1:29">
      <c r="A20" s="137"/>
      <c r="B20" s="81" t="s">
        <v>109</v>
      </c>
      <c r="C20" s="25">
        <v>0.0402</v>
      </c>
      <c r="D20" s="26">
        <v>0.005</v>
      </c>
      <c r="E20" s="26"/>
      <c r="F20" s="26"/>
      <c r="G20" s="26"/>
      <c r="H20" s="26"/>
      <c r="I20" s="152"/>
      <c r="J20" s="26"/>
      <c r="K20" s="26"/>
      <c r="L20" s="26"/>
      <c r="M20" s="26"/>
      <c r="N20" s="26">
        <v>0.19634</v>
      </c>
      <c r="O20" s="26"/>
      <c r="P20" s="26"/>
      <c r="Q20" s="26"/>
      <c r="R20" s="26"/>
      <c r="S20" s="26"/>
      <c r="T20" s="26"/>
      <c r="U20" s="26"/>
      <c r="V20" s="26"/>
      <c r="W20" s="152"/>
      <c r="X20" s="155"/>
      <c r="Y20" s="155"/>
      <c r="Z20" s="155"/>
      <c r="AA20" s="155"/>
      <c r="AB20" s="155"/>
      <c r="AC20" s="71"/>
    </row>
    <row r="21" spans="1:29">
      <c r="A21" s="137"/>
      <c r="B21" s="81" t="s">
        <v>81</v>
      </c>
      <c r="C21" s="25"/>
      <c r="D21" s="26"/>
      <c r="E21" s="26">
        <v>0.008</v>
      </c>
      <c r="F21" s="26"/>
      <c r="G21" s="26"/>
      <c r="H21" s="26"/>
      <c r="I21" s="152"/>
      <c r="J21" s="26"/>
      <c r="K21" s="26"/>
      <c r="L21" s="26">
        <v>0.0195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52"/>
      <c r="X21" s="155"/>
      <c r="Y21" s="155"/>
      <c r="Z21" s="155"/>
      <c r="AA21" s="155"/>
      <c r="AB21" s="155"/>
      <c r="AC21" s="71"/>
    </row>
    <row r="22" spans="1:29">
      <c r="A22" s="137"/>
      <c r="B22" s="28" t="s">
        <v>40</v>
      </c>
      <c r="C22" s="25"/>
      <c r="D22" s="26"/>
      <c r="E22" s="26"/>
      <c r="F22" s="26"/>
      <c r="G22" s="26"/>
      <c r="H22" s="26"/>
      <c r="I22" s="152"/>
      <c r="J22" s="26"/>
      <c r="K22" s="26">
        <v>0.0477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52"/>
      <c r="X22" s="155"/>
      <c r="Y22" s="155"/>
      <c r="Z22" s="155"/>
      <c r="AA22" s="155"/>
      <c r="AB22" s="155"/>
      <c r="AC22" s="71"/>
    </row>
    <row r="23" ht="13.95" spans="1:29">
      <c r="A23" s="138"/>
      <c r="B23" s="44"/>
      <c r="C23" s="31"/>
      <c r="D23" s="32"/>
      <c r="E23" s="32"/>
      <c r="F23" s="32"/>
      <c r="G23" s="32"/>
      <c r="H23" s="32"/>
      <c r="I23" s="15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153"/>
      <c r="X23" s="156"/>
      <c r="Y23" s="156"/>
      <c r="Z23" s="156"/>
      <c r="AA23" s="156"/>
      <c r="AB23" s="156"/>
      <c r="AC23" s="71"/>
    </row>
    <row r="24" spans="1:29">
      <c r="A24" s="136" t="s">
        <v>41</v>
      </c>
      <c r="B24" s="19" t="s">
        <v>153</v>
      </c>
      <c r="C24" s="20">
        <v>0.01</v>
      </c>
      <c r="D24" s="21"/>
      <c r="E24" s="21">
        <v>0.0104</v>
      </c>
      <c r="F24" s="21"/>
      <c r="G24" s="21"/>
      <c r="H24" s="21"/>
      <c r="I24" s="119"/>
      <c r="J24" s="21"/>
      <c r="K24" s="21"/>
      <c r="L24" s="21"/>
      <c r="M24" s="21">
        <v>0.04042</v>
      </c>
      <c r="N24" s="21"/>
      <c r="O24" s="21"/>
      <c r="P24" s="21"/>
      <c r="Q24" s="21">
        <v>0.0024</v>
      </c>
      <c r="R24" s="21"/>
      <c r="S24" s="21"/>
      <c r="T24" s="21">
        <v>0.0185</v>
      </c>
      <c r="U24" s="21"/>
      <c r="V24" s="21"/>
      <c r="W24" s="119">
        <v>14</v>
      </c>
      <c r="X24" s="128">
        <v>8</v>
      </c>
      <c r="Y24" s="128"/>
      <c r="Z24" s="128"/>
      <c r="AA24" s="128"/>
      <c r="AB24" s="128"/>
      <c r="AC24" s="71"/>
    </row>
    <row r="25" spans="1:29">
      <c r="A25" s="137"/>
      <c r="B25" s="24" t="s">
        <v>67</v>
      </c>
      <c r="C25" s="25"/>
      <c r="D25" s="26"/>
      <c r="E25" s="26">
        <v>0.007</v>
      </c>
      <c r="F25" s="26"/>
      <c r="G25" s="26"/>
      <c r="H25" s="26"/>
      <c r="I25" s="152">
        <v>0.0006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52"/>
      <c r="X25" s="155"/>
      <c r="Y25" s="155"/>
      <c r="Z25" s="155"/>
      <c r="AA25" s="155"/>
      <c r="AB25" s="155"/>
      <c r="AC25" s="71"/>
    </row>
    <row r="26" spans="1:29">
      <c r="A26" s="137"/>
      <c r="B26" s="24"/>
      <c r="C26" s="25"/>
      <c r="D26" s="26"/>
      <c r="E26" s="26"/>
      <c r="F26" s="26"/>
      <c r="G26" s="26"/>
      <c r="H26" s="26"/>
      <c r="I26" s="15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152"/>
      <c r="X26" s="155"/>
      <c r="Y26" s="155"/>
      <c r="Z26" s="155"/>
      <c r="AA26" s="155"/>
      <c r="AB26" s="155"/>
      <c r="AC26" s="71"/>
    </row>
    <row r="27" ht="13.95" spans="1:29">
      <c r="A27" s="138"/>
      <c r="B27" s="30"/>
      <c r="C27" s="31"/>
      <c r="D27" s="32"/>
      <c r="E27" s="32"/>
      <c r="F27" s="32"/>
      <c r="G27" s="32"/>
      <c r="H27" s="32"/>
      <c r="I27" s="15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153"/>
      <c r="X27" s="156"/>
      <c r="Y27" s="156">
        <v>1.5</v>
      </c>
      <c r="Z27" s="156">
        <v>0.5</v>
      </c>
      <c r="AA27" s="156">
        <v>0.38</v>
      </c>
      <c r="AB27" s="156">
        <v>1</v>
      </c>
      <c r="AC27" s="71"/>
    </row>
    <row r="28" ht="16.35" spans="1:29">
      <c r="A28" s="45" t="s">
        <v>44</v>
      </c>
      <c r="B28" s="46"/>
      <c r="C28" s="20">
        <f t="shared" ref="C28:K28" si="0">SUM(C9:C27)</f>
        <v>0.1986</v>
      </c>
      <c r="D28" s="21">
        <f t="shared" si="0"/>
        <v>0.015</v>
      </c>
      <c r="E28" s="21">
        <f t="shared" si="0"/>
        <v>0.0397</v>
      </c>
      <c r="F28" s="21">
        <f t="shared" si="0"/>
        <v>0.0245</v>
      </c>
      <c r="G28" s="21">
        <f t="shared" si="0"/>
        <v>0.077</v>
      </c>
      <c r="H28" s="21">
        <f t="shared" si="0"/>
        <v>0.03</v>
      </c>
      <c r="I28" s="119">
        <f t="shared" si="0"/>
        <v>0.00115</v>
      </c>
      <c r="J28" s="21">
        <f t="shared" si="0"/>
        <v>0.0295</v>
      </c>
      <c r="K28" s="21">
        <f t="shared" si="0"/>
        <v>0.0477</v>
      </c>
      <c r="L28" s="21">
        <f t="shared" ref="L28:Y28" si="1">SUM(L9:L27)</f>
        <v>0.0195</v>
      </c>
      <c r="M28" s="21">
        <f t="shared" si="1"/>
        <v>0.04042</v>
      </c>
      <c r="N28" s="21">
        <f t="shared" si="1"/>
        <v>0.28778</v>
      </c>
      <c r="O28" s="21">
        <f t="shared" si="1"/>
        <v>0.02016</v>
      </c>
      <c r="P28" s="21">
        <f t="shared" si="1"/>
        <v>0.038</v>
      </c>
      <c r="Q28" s="21">
        <f t="shared" si="1"/>
        <v>0.0091</v>
      </c>
      <c r="R28" s="21">
        <f t="shared" si="1"/>
        <v>0.0754</v>
      </c>
      <c r="S28" s="21">
        <f t="shared" si="1"/>
        <v>0.04</v>
      </c>
      <c r="T28" s="21">
        <f t="shared" si="1"/>
        <v>0.0185</v>
      </c>
      <c r="U28" s="21">
        <f t="shared" si="1"/>
        <v>0.115</v>
      </c>
      <c r="V28" s="21">
        <f t="shared" si="1"/>
        <v>0.016</v>
      </c>
      <c r="W28" s="21">
        <v>14</v>
      </c>
      <c r="X28" s="21">
        <v>8</v>
      </c>
      <c r="Y28" s="21">
        <v>1.5</v>
      </c>
      <c r="Z28" s="21">
        <v>0.5</v>
      </c>
      <c r="AA28" s="21">
        <f>SUM(AA9:AA27)</f>
        <v>0.38</v>
      </c>
      <c r="AB28" s="21">
        <v>1</v>
      </c>
      <c r="AC28" s="87"/>
    </row>
    <row r="29" ht="15.6" hidden="1" spans="1:29">
      <c r="A29" s="47" t="s">
        <v>45</v>
      </c>
      <c r="B29" s="48"/>
      <c r="C29" s="99">
        <f>141*C28</f>
        <v>28.0026</v>
      </c>
      <c r="D29" s="99">
        <f>141*D28</f>
        <v>2.115</v>
      </c>
      <c r="E29" s="99">
        <f>141*E28</f>
        <v>5.5977</v>
      </c>
      <c r="F29" s="99">
        <f>141*F28</f>
        <v>3.4545</v>
      </c>
      <c r="G29" s="99">
        <f>141*G28</f>
        <v>10.857</v>
      </c>
      <c r="H29" s="99">
        <f t="shared" ref="H29:AB29" si="2">141*H28</f>
        <v>4.23</v>
      </c>
      <c r="I29" s="99">
        <f t="shared" si="2"/>
        <v>0.16215</v>
      </c>
      <c r="J29" s="99">
        <f t="shared" si="2"/>
        <v>4.1595</v>
      </c>
      <c r="K29" s="99">
        <f t="shared" si="2"/>
        <v>6.7257</v>
      </c>
      <c r="L29" s="99">
        <f t="shared" si="2"/>
        <v>2.7495</v>
      </c>
      <c r="M29" s="99">
        <f t="shared" si="2"/>
        <v>5.69922</v>
      </c>
      <c r="N29" s="99">
        <f t="shared" si="2"/>
        <v>40.57698</v>
      </c>
      <c r="O29" s="99">
        <f t="shared" si="2"/>
        <v>2.84256</v>
      </c>
      <c r="P29" s="99">
        <f t="shared" si="2"/>
        <v>5.358</v>
      </c>
      <c r="Q29" s="99">
        <f t="shared" si="2"/>
        <v>1.2831</v>
      </c>
      <c r="R29" s="99">
        <f t="shared" si="2"/>
        <v>10.6314</v>
      </c>
      <c r="S29" s="99">
        <f t="shared" si="2"/>
        <v>5.64</v>
      </c>
      <c r="T29" s="99">
        <f t="shared" si="2"/>
        <v>2.6085</v>
      </c>
      <c r="U29" s="99">
        <f t="shared" si="2"/>
        <v>16.215</v>
      </c>
      <c r="V29" s="99">
        <f t="shared" si="2"/>
        <v>2.256</v>
      </c>
      <c r="W29" s="99">
        <v>14</v>
      </c>
      <c r="X29" s="99">
        <v>8</v>
      </c>
      <c r="Y29" s="99">
        <v>1.5</v>
      </c>
      <c r="Z29" s="99">
        <f t="shared" si="2"/>
        <v>70.5</v>
      </c>
      <c r="AA29" s="99">
        <f t="shared" si="2"/>
        <v>53.58</v>
      </c>
      <c r="AB29" s="99">
        <v>1</v>
      </c>
      <c r="AC29" s="159"/>
    </row>
    <row r="30" ht="15.6" spans="1:29">
      <c r="A30" s="47" t="s">
        <v>45</v>
      </c>
      <c r="B30" s="48"/>
      <c r="C30" s="49">
        <f t="shared" ref="C30:K30" si="3">ROUND(C29,2)</f>
        <v>28</v>
      </c>
      <c r="D30" s="50">
        <f t="shared" si="3"/>
        <v>2.12</v>
      </c>
      <c r="E30" s="50">
        <f t="shared" si="3"/>
        <v>5.6</v>
      </c>
      <c r="F30" s="50">
        <f t="shared" si="3"/>
        <v>3.45</v>
      </c>
      <c r="G30" s="50">
        <f t="shared" si="3"/>
        <v>10.86</v>
      </c>
      <c r="H30" s="50">
        <f t="shared" si="3"/>
        <v>4.23</v>
      </c>
      <c r="I30" s="50">
        <f t="shared" si="3"/>
        <v>0.16</v>
      </c>
      <c r="J30" s="50">
        <f t="shared" si="3"/>
        <v>4.16</v>
      </c>
      <c r="K30" s="50">
        <f t="shared" si="3"/>
        <v>6.73</v>
      </c>
      <c r="L30" s="50">
        <f t="shared" ref="L30:W30" si="4">ROUND(L29,2)</f>
        <v>2.75</v>
      </c>
      <c r="M30" s="50">
        <f t="shared" si="4"/>
        <v>5.7</v>
      </c>
      <c r="N30" s="58">
        <f t="shared" si="4"/>
        <v>40.58</v>
      </c>
      <c r="O30" s="58">
        <f t="shared" si="4"/>
        <v>2.84</v>
      </c>
      <c r="P30" s="58">
        <f t="shared" si="4"/>
        <v>5.36</v>
      </c>
      <c r="Q30" s="58">
        <f t="shared" si="4"/>
        <v>1.28</v>
      </c>
      <c r="R30" s="58">
        <f t="shared" si="4"/>
        <v>10.63</v>
      </c>
      <c r="S30" s="58">
        <f t="shared" si="4"/>
        <v>5.64</v>
      </c>
      <c r="T30" s="58">
        <f t="shared" si="4"/>
        <v>2.61</v>
      </c>
      <c r="U30" s="58">
        <f t="shared" si="4"/>
        <v>16.22</v>
      </c>
      <c r="V30" s="58">
        <f t="shared" si="4"/>
        <v>2.26</v>
      </c>
      <c r="W30" s="58">
        <v>14</v>
      </c>
      <c r="X30" s="58">
        <v>8</v>
      </c>
      <c r="Y30" s="58">
        <v>1.5</v>
      </c>
      <c r="Z30" s="58">
        <v>0.5</v>
      </c>
      <c r="AA30" s="58">
        <v>0.38</v>
      </c>
      <c r="AB30" s="58">
        <v>1</v>
      </c>
      <c r="AC30" s="73"/>
    </row>
    <row r="31" ht="15.6" spans="1:29">
      <c r="A31" s="47" t="s">
        <v>46</v>
      </c>
      <c r="B31" s="48"/>
      <c r="C31" s="49">
        <v>77</v>
      </c>
      <c r="D31" s="51">
        <v>760</v>
      </c>
      <c r="E31" s="51">
        <v>80</v>
      </c>
      <c r="F31" s="50">
        <v>145</v>
      </c>
      <c r="G31" s="50">
        <v>220</v>
      </c>
      <c r="H31" s="50">
        <v>45</v>
      </c>
      <c r="I31" s="51">
        <v>1475</v>
      </c>
      <c r="J31" s="51">
        <v>62.37</v>
      </c>
      <c r="K31" s="51">
        <v>39.5</v>
      </c>
      <c r="L31" s="50">
        <v>200</v>
      </c>
      <c r="M31" s="50">
        <v>96</v>
      </c>
      <c r="N31" s="50">
        <v>47</v>
      </c>
      <c r="O31" s="50">
        <v>41</v>
      </c>
      <c r="P31" s="58">
        <v>60</v>
      </c>
      <c r="Q31" s="58">
        <v>220</v>
      </c>
      <c r="R31" s="58">
        <v>230</v>
      </c>
      <c r="S31" s="58">
        <v>80</v>
      </c>
      <c r="T31" s="58">
        <v>240</v>
      </c>
      <c r="U31" s="58">
        <v>148.8888</v>
      </c>
      <c r="V31" s="58">
        <v>350</v>
      </c>
      <c r="W31" s="58">
        <v>11</v>
      </c>
      <c r="X31" s="72">
        <v>2.1</v>
      </c>
      <c r="Y31" s="72">
        <v>18</v>
      </c>
      <c r="Z31" s="72">
        <v>13</v>
      </c>
      <c r="AA31" s="72">
        <v>320</v>
      </c>
      <c r="AB31" s="72">
        <v>13</v>
      </c>
      <c r="AC31" s="24"/>
    </row>
    <row r="32" ht="16.35" spans="1:29">
      <c r="A32" s="52" t="s">
        <v>47</v>
      </c>
      <c r="B32" s="53"/>
      <c r="C32" s="54">
        <f>C30*C31</f>
        <v>2156</v>
      </c>
      <c r="D32" s="54">
        <f t="shared" ref="D32:AB32" si="5">D30*D31</f>
        <v>1611.2</v>
      </c>
      <c r="E32" s="54">
        <f t="shared" si="5"/>
        <v>448</v>
      </c>
      <c r="F32" s="54">
        <f t="shared" si="5"/>
        <v>500.25</v>
      </c>
      <c r="G32" s="54">
        <f t="shared" si="5"/>
        <v>2389.2</v>
      </c>
      <c r="H32" s="54">
        <f t="shared" si="5"/>
        <v>190.35</v>
      </c>
      <c r="I32" s="54">
        <f t="shared" si="5"/>
        <v>236</v>
      </c>
      <c r="J32" s="54">
        <f t="shared" si="5"/>
        <v>259.4592</v>
      </c>
      <c r="K32" s="54">
        <f t="shared" si="5"/>
        <v>265.835</v>
      </c>
      <c r="L32" s="54">
        <f t="shared" si="5"/>
        <v>550</v>
      </c>
      <c r="M32" s="54">
        <f t="shared" si="5"/>
        <v>547.2</v>
      </c>
      <c r="N32" s="54">
        <f t="shared" si="5"/>
        <v>1907.26</v>
      </c>
      <c r="O32" s="54">
        <f t="shared" si="5"/>
        <v>116.44</v>
      </c>
      <c r="P32" s="54">
        <f t="shared" si="5"/>
        <v>321.6</v>
      </c>
      <c r="Q32" s="54">
        <f t="shared" si="5"/>
        <v>281.6</v>
      </c>
      <c r="R32" s="54">
        <f t="shared" si="5"/>
        <v>2444.9</v>
      </c>
      <c r="S32" s="54">
        <f t="shared" si="5"/>
        <v>451.2</v>
      </c>
      <c r="T32" s="54">
        <f t="shared" si="5"/>
        <v>626.4</v>
      </c>
      <c r="U32" s="54">
        <v>2412</v>
      </c>
      <c r="V32" s="54">
        <f t="shared" si="5"/>
        <v>791</v>
      </c>
      <c r="W32" s="54">
        <f t="shared" si="5"/>
        <v>154</v>
      </c>
      <c r="X32" s="54">
        <f t="shared" si="5"/>
        <v>16.8</v>
      </c>
      <c r="Y32" s="54">
        <f t="shared" si="5"/>
        <v>27</v>
      </c>
      <c r="Z32" s="54">
        <f t="shared" si="5"/>
        <v>6.5</v>
      </c>
      <c r="AA32" s="54">
        <f t="shared" si="5"/>
        <v>121.6</v>
      </c>
      <c r="AB32" s="54">
        <f t="shared" si="5"/>
        <v>13</v>
      </c>
      <c r="AC32" s="74">
        <f>SUM(C32:AB32)</f>
        <v>18844.7942</v>
      </c>
    </row>
    <row r="33" ht="15.6" spans="1:29">
      <c r="A33" s="55"/>
      <c r="B33" s="55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56">
        <f>AC32/AC2</f>
        <v>133.651022695035</v>
      </c>
    </row>
    <row r="34" customFormat="1" ht="27" customHeight="1" spans="2:14">
      <c r="B34" s="57" t="s">
        <v>48</v>
      </c>
      <c r="M34" s="56"/>
      <c r="N34" s="90"/>
    </row>
    <row r="35" customFormat="1" ht="27" customHeight="1" spans="2:14">
      <c r="B35" s="57" t="s">
        <v>49</v>
      </c>
      <c r="M35" s="56"/>
      <c r="N35" s="90"/>
    </row>
    <row r="36" customFormat="1" ht="27" customHeight="1" spans="2:2">
      <c r="B36" s="57" t="s">
        <v>50</v>
      </c>
    </row>
  </sheetData>
  <mergeCells count="41">
    <mergeCell ref="A1:AC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8"/>
  </mergeCells>
  <pageMargins left="0.0784722222222222" right="0.196527777777778" top="1.05069444444444" bottom="1.05069444444444" header="0.708333333333333" footer="0.786805555555556"/>
  <pageSetup paperSize="9" scale="68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A38"/>
  <sheetViews>
    <sheetView workbookViewId="0">
      <pane ySplit="7" topLeftCell="A17" activePane="bottomLeft" state="frozen"/>
      <selection/>
      <selection pane="bottomLeft" activeCell="I39" sqref="I39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4" width="7.11111111111111" customWidth="1"/>
    <col min="5" max="5" width="6.22222222222222" customWidth="1"/>
    <col min="6" max="7" width="6.11111111111111" customWidth="1"/>
    <col min="8" max="8" width="7.33333333333333" style="107" customWidth="1"/>
    <col min="9" max="10" width="6.11111111111111" customWidth="1"/>
    <col min="11" max="11" width="7.11111111111111" customWidth="1"/>
    <col min="12" max="12" width="6.33333333333333" customWidth="1"/>
    <col min="13" max="13" width="6.44444444444444" customWidth="1"/>
    <col min="14" max="15" width="6.11111111111111" customWidth="1"/>
    <col min="16" max="16" width="7" customWidth="1"/>
    <col min="17" max="17" width="6.22222222222222" customWidth="1"/>
    <col min="18" max="18" width="7.44444444444444" customWidth="1"/>
    <col min="19" max="19" width="6" customWidth="1"/>
    <col min="20" max="20" width="5.55555555555556" customWidth="1"/>
    <col min="21" max="22" width="6.22222222222222" customWidth="1"/>
    <col min="23" max="23" width="6.44444444444444" customWidth="1"/>
    <col min="24" max="25" width="6" customWidth="1"/>
    <col min="26" max="26" width="5.66666666666667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92"/>
      <c r="B2" s="108" t="s">
        <v>154</v>
      </c>
      <c r="C2" s="5" t="s">
        <v>2</v>
      </c>
      <c r="D2" s="5" t="s">
        <v>3</v>
      </c>
      <c r="E2" s="5" t="s">
        <v>4</v>
      </c>
      <c r="F2" s="5" t="s">
        <v>22</v>
      </c>
      <c r="G2" s="5" t="s">
        <v>52</v>
      </c>
      <c r="H2" s="109" t="s">
        <v>5</v>
      </c>
      <c r="I2" s="5" t="s">
        <v>10</v>
      </c>
      <c r="J2" s="5" t="s">
        <v>11</v>
      </c>
      <c r="K2" s="5" t="s">
        <v>9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53</v>
      </c>
      <c r="Q2" s="5" t="s">
        <v>155</v>
      </c>
      <c r="R2" s="5" t="s">
        <v>56</v>
      </c>
      <c r="S2" s="5" t="s">
        <v>69</v>
      </c>
      <c r="T2" s="5" t="s">
        <v>55</v>
      </c>
      <c r="U2" s="5" t="s">
        <v>25</v>
      </c>
      <c r="V2" s="5" t="s">
        <v>21</v>
      </c>
      <c r="W2" s="5" t="s">
        <v>58</v>
      </c>
      <c r="X2" s="5" t="s">
        <v>124</v>
      </c>
      <c r="Y2" s="5" t="s">
        <v>73</v>
      </c>
      <c r="Z2" s="63" t="s">
        <v>26</v>
      </c>
      <c r="AA2" s="120">
        <v>137</v>
      </c>
    </row>
    <row r="3" spans="1:27">
      <c r="A3" s="94"/>
      <c r="B3" s="110"/>
      <c r="C3" s="9"/>
      <c r="D3" s="9"/>
      <c r="E3" s="9"/>
      <c r="F3" s="9"/>
      <c r="G3" s="9"/>
      <c r="H3" s="1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5"/>
      <c r="AA3" s="121"/>
    </row>
    <row r="4" spans="1:27">
      <c r="A4" s="94"/>
      <c r="B4" s="110"/>
      <c r="C4" s="9"/>
      <c r="D4" s="9"/>
      <c r="E4" s="9"/>
      <c r="F4" s="9"/>
      <c r="G4" s="9"/>
      <c r="H4" s="1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65"/>
      <c r="AA4" s="121"/>
    </row>
    <row r="5" ht="12" customHeight="1" spans="1:27">
      <c r="A5" s="94"/>
      <c r="B5" s="110"/>
      <c r="C5" s="9"/>
      <c r="D5" s="9"/>
      <c r="E5" s="9"/>
      <c r="F5" s="9"/>
      <c r="G5" s="9"/>
      <c r="H5" s="1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65"/>
      <c r="AA5" s="121"/>
    </row>
    <row r="6" spans="1:27">
      <c r="A6" s="94"/>
      <c r="B6" s="110"/>
      <c r="C6" s="9"/>
      <c r="D6" s="9"/>
      <c r="E6" s="9"/>
      <c r="F6" s="9"/>
      <c r="G6" s="9"/>
      <c r="H6" s="1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5"/>
      <c r="AA6" s="121"/>
    </row>
    <row r="7" ht="28" customHeight="1" spans="1:27">
      <c r="A7" s="96"/>
      <c r="B7" s="112"/>
      <c r="C7" s="13"/>
      <c r="D7" s="13"/>
      <c r="E7" s="13"/>
      <c r="F7" s="13"/>
      <c r="G7" s="13"/>
      <c r="H7" s="1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7"/>
      <c r="AA7" s="122"/>
    </row>
    <row r="8" ht="15" customHeight="1" spans="1:27">
      <c r="A8" s="114"/>
      <c r="B8" s="115"/>
      <c r="C8" s="116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16">
        <v>9</v>
      </c>
      <c r="L8" s="116">
        <v>10</v>
      </c>
      <c r="M8" s="116">
        <v>11</v>
      </c>
      <c r="N8" s="116">
        <v>12</v>
      </c>
      <c r="O8" s="116">
        <v>13</v>
      </c>
      <c r="P8" s="116">
        <v>14</v>
      </c>
      <c r="Q8" s="116">
        <v>15</v>
      </c>
      <c r="R8" s="116">
        <v>16</v>
      </c>
      <c r="S8" s="116">
        <v>17</v>
      </c>
      <c r="T8" s="116">
        <v>18</v>
      </c>
      <c r="U8" s="116">
        <v>19</v>
      </c>
      <c r="V8" s="116">
        <v>20</v>
      </c>
      <c r="W8" s="116">
        <v>21</v>
      </c>
      <c r="X8" s="116">
        <v>22</v>
      </c>
      <c r="Y8" s="116">
        <v>23</v>
      </c>
      <c r="Z8" s="116">
        <v>24</v>
      </c>
      <c r="AA8" s="123" t="s">
        <v>28</v>
      </c>
    </row>
    <row r="9" spans="1:27">
      <c r="A9" s="18" t="s">
        <v>29</v>
      </c>
      <c r="B9" s="19" t="s">
        <v>60</v>
      </c>
      <c r="C9" s="20"/>
      <c r="D9" s="21">
        <v>0.0064</v>
      </c>
      <c r="E9" s="21">
        <v>0.0062</v>
      </c>
      <c r="F9" s="21">
        <v>0.044</v>
      </c>
      <c r="G9" s="21">
        <v>0.0104</v>
      </c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9"/>
      <c r="V9" s="59"/>
      <c r="W9" s="59"/>
      <c r="X9" s="59"/>
      <c r="Y9" s="59"/>
      <c r="Z9" s="124"/>
      <c r="AA9" s="70" t="s">
        <v>61</v>
      </c>
    </row>
    <row r="10" spans="1:27">
      <c r="A10" s="23"/>
      <c r="B10" s="24" t="s">
        <v>67</v>
      </c>
      <c r="C10" s="25"/>
      <c r="D10" s="26"/>
      <c r="E10" s="26">
        <v>0.0079</v>
      </c>
      <c r="F10" s="26"/>
      <c r="G10" s="26"/>
      <c r="H10" s="27">
        <v>0.00063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0"/>
      <c r="V10" s="60"/>
      <c r="W10" s="60"/>
      <c r="X10" s="60"/>
      <c r="Y10" s="60"/>
      <c r="Z10" s="72"/>
      <c r="AA10" s="71"/>
    </row>
    <row r="11" spans="1:27">
      <c r="A11" s="23"/>
      <c r="B11" s="28" t="s">
        <v>33</v>
      </c>
      <c r="C11" s="25"/>
      <c r="D11" s="26">
        <v>0.0104</v>
      </c>
      <c r="E11" s="26"/>
      <c r="F11" s="26"/>
      <c r="G11" s="26"/>
      <c r="H11" s="27"/>
      <c r="I11" s="26">
        <v>0.0334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0"/>
      <c r="V11" s="60"/>
      <c r="W11" s="60"/>
      <c r="X11" s="60"/>
      <c r="Y11" s="60"/>
      <c r="Z11" s="72"/>
      <c r="AA11" s="71"/>
    </row>
    <row r="12" spans="1:27">
      <c r="A12" s="23"/>
      <c r="B12" s="24"/>
      <c r="C12" s="25"/>
      <c r="D12" s="26"/>
      <c r="E12" s="26"/>
      <c r="F12" s="26"/>
      <c r="G12" s="26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0"/>
      <c r="V12" s="60"/>
      <c r="W12" s="60"/>
      <c r="X12" s="60"/>
      <c r="Y12" s="60"/>
      <c r="Z12" s="72"/>
      <c r="AA12" s="71"/>
    </row>
    <row r="13" ht="13.95" spans="1:27">
      <c r="A13" s="29"/>
      <c r="B13" s="30"/>
      <c r="C13" s="31"/>
      <c r="D13" s="32"/>
      <c r="E13" s="32"/>
      <c r="F13" s="32"/>
      <c r="G13" s="32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1"/>
      <c r="V13" s="61"/>
      <c r="W13" s="61"/>
      <c r="X13" s="61"/>
      <c r="Y13" s="61"/>
      <c r="Z13" s="125"/>
      <c r="AA13" s="71"/>
    </row>
    <row r="14" spans="1:27">
      <c r="A14" s="18" t="s">
        <v>34</v>
      </c>
      <c r="B14" s="19" t="s">
        <v>9</v>
      </c>
      <c r="C14" s="20"/>
      <c r="D14" s="21"/>
      <c r="E14" s="21"/>
      <c r="F14" s="21"/>
      <c r="G14" s="21"/>
      <c r="H14" s="22"/>
      <c r="I14" s="21"/>
      <c r="J14" s="21"/>
      <c r="K14" s="21">
        <v>0.103</v>
      </c>
      <c r="L14" s="21"/>
      <c r="M14" s="21"/>
      <c r="N14" s="21"/>
      <c r="O14" s="21"/>
      <c r="P14" s="21"/>
      <c r="Q14" s="21"/>
      <c r="R14" s="21"/>
      <c r="S14" s="21"/>
      <c r="T14" s="21"/>
      <c r="U14" s="59"/>
      <c r="V14" s="59"/>
      <c r="W14" s="59"/>
      <c r="X14" s="59"/>
      <c r="Y14" s="59"/>
      <c r="Z14" s="124"/>
      <c r="AA14" s="71"/>
    </row>
    <row r="15" spans="1:27">
      <c r="A15" s="23"/>
      <c r="B15" s="24"/>
      <c r="C15" s="25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0"/>
      <c r="V15" s="60"/>
      <c r="W15" s="60"/>
      <c r="X15" s="60"/>
      <c r="Y15" s="60"/>
      <c r="Z15" s="72"/>
      <c r="AA15" s="71"/>
    </row>
    <row r="16" spans="1:27">
      <c r="A16" s="23"/>
      <c r="B16" s="24"/>
      <c r="C16" s="25"/>
      <c r="D16" s="26"/>
      <c r="E16" s="26"/>
      <c r="F16" s="26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0"/>
      <c r="V16" s="60"/>
      <c r="W16" s="60"/>
      <c r="X16" s="60"/>
      <c r="Y16" s="60"/>
      <c r="Z16" s="72"/>
      <c r="AA16" s="71"/>
    </row>
    <row r="17" ht="13.95" spans="1:27">
      <c r="A17" s="34"/>
      <c r="B17" s="30"/>
      <c r="C17" s="35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62"/>
      <c r="V17" s="62"/>
      <c r="W17" s="62"/>
      <c r="X17" s="62"/>
      <c r="Y17" s="62"/>
      <c r="Z17" s="126"/>
      <c r="AA17" s="71"/>
    </row>
    <row r="18" ht="26.4" spans="1:27">
      <c r="A18" s="38" t="s">
        <v>35</v>
      </c>
      <c r="B18" s="39" t="s">
        <v>62</v>
      </c>
      <c r="C18" s="20"/>
      <c r="D18" s="21"/>
      <c r="E18" s="21"/>
      <c r="F18" s="21"/>
      <c r="G18" s="21"/>
      <c r="H18" s="22"/>
      <c r="I18" s="21"/>
      <c r="J18" s="21"/>
      <c r="K18" s="21"/>
      <c r="L18" s="21">
        <v>0.0894</v>
      </c>
      <c r="M18" s="21">
        <v>0.0103</v>
      </c>
      <c r="N18" s="21">
        <v>0.01</v>
      </c>
      <c r="O18" s="21">
        <v>0.002322</v>
      </c>
      <c r="P18" s="21">
        <v>0.076</v>
      </c>
      <c r="Q18" s="21">
        <v>0.02777</v>
      </c>
      <c r="R18" s="21"/>
      <c r="S18" s="21"/>
      <c r="T18" s="21"/>
      <c r="U18" s="59"/>
      <c r="V18" s="59">
        <v>0.008</v>
      </c>
      <c r="W18" s="59"/>
      <c r="X18" s="59"/>
      <c r="Y18" s="59"/>
      <c r="Z18" s="124"/>
      <c r="AA18" s="71"/>
    </row>
    <row r="19" spans="1:27">
      <c r="A19" s="40"/>
      <c r="B19" s="41" t="s">
        <v>156</v>
      </c>
      <c r="C19" s="25"/>
      <c r="D19" s="26"/>
      <c r="E19" s="26"/>
      <c r="F19" s="26"/>
      <c r="G19" s="26"/>
      <c r="H19" s="27"/>
      <c r="I19" s="26">
        <v>0.0104</v>
      </c>
      <c r="J19" s="26"/>
      <c r="K19" s="26"/>
      <c r="L19" s="26"/>
      <c r="M19" s="26">
        <v>0.007</v>
      </c>
      <c r="N19" s="26"/>
      <c r="O19" s="26">
        <v>0.006</v>
      </c>
      <c r="P19" s="26"/>
      <c r="Q19" s="26"/>
      <c r="R19" s="26">
        <v>0.058</v>
      </c>
      <c r="S19" s="26"/>
      <c r="T19" s="26">
        <v>0.005</v>
      </c>
      <c r="U19" s="60"/>
      <c r="V19" s="60"/>
      <c r="W19" s="60"/>
      <c r="X19" s="60"/>
      <c r="Y19" s="60"/>
      <c r="Z19" s="72"/>
      <c r="AA19" s="71"/>
    </row>
    <row r="20" spans="1:27">
      <c r="A20" s="40"/>
      <c r="B20" s="41" t="s">
        <v>157</v>
      </c>
      <c r="C20" s="25"/>
      <c r="D20" s="26">
        <v>0.0071</v>
      </c>
      <c r="E20" s="26"/>
      <c r="F20" s="26"/>
      <c r="G20" s="26"/>
      <c r="H20" s="27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>
        <v>0.044</v>
      </c>
      <c r="T20" s="26"/>
      <c r="U20" s="60"/>
      <c r="V20" s="60"/>
      <c r="W20" s="60"/>
      <c r="X20" s="60"/>
      <c r="Y20" s="60"/>
      <c r="Z20" s="72"/>
      <c r="AA20" s="71"/>
    </row>
    <row r="21" spans="1:27">
      <c r="A21" s="40"/>
      <c r="B21" s="41" t="s">
        <v>158</v>
      </c>
      <c r="C21" s="25"/>
      <c r="D21" s="26"/>
      <c r="E21" s="26"/>
      <c r="F21" s="26"/>
      <c r="G21" s="26"/>
      <c r="H21" s="27"/>
      <c r="I21" s="26"/>
      <c r="J21" s="26"/>
      <c r="K21" s="26"/>
      <c r="L21" s="26"/>
      <c r="M21" s="26">
        <v>0.01</v>
      </c>
      <c r="N21" s="26">
        <v>0.01</v>
      </c>
      <c r="O21" s="26">
        <v>0.003</v>
      </c>
      <c r="P21" s="26"/>
      <c r="Q21" s="26"/>
      <c r="R21" s="26"/>
      <c r="S21" s="26"/>
      <c r="T21" s="26"/>
      <c r="U21" s="60"/>
      <c r="V21" s="60">
        <v>0.004</v>
      </c>
      <c r="W21" s="60"/>
      <c r="X21" s="60"/>
      <c r="Y21" s="60"/>
      <c r="Z21" s="72"/>
      <c r="AA21" s="71"/>
    </row>
    <row r="22" spans="1:27">
      <c r="A22" s="40"/>
      <c r="B22" s="41" t="s">
        <v>159</v>
      </c>
      <c r="C22" s="25"/>
      <c r="D22" s="26"/>
      <c r="E22" s="26">
        <v>0.008</v>
      </c>
      <c r="F22" s="26"/>
      <c r="G22" s="26"/>
      <c r="H22" s="27"/>
      <c r="I22" s="26"/>
      <c r="J22" s="26"/>
      <c r="K22" s="26">
        <v>0.02</v>
      </c>
      <c r="L22" s="26"/>
      <c r="M22" s="26"/>
      <c r="N22" s="26"/>
      <c r="O22" s="26"/>
      <c r="P22" s="26"/>
      <c r="Q22" s="26"/>
      <c r="R22" s="26"/>
      <c r="S22" s="26"/>
      <c r="T22" s="26"/>
      <c r="U22" s="60">
        <v>0.015</v>
      </c>
      <c r="V22" s="60"/>
      <c r="W22" s="60"/>
      <c r="X22" s="60"/>
      <c r="Y22" s="60"/>
      <c r="Z22" s="72"/>
      <c r="AA22" s="71"/>
    </row>
    <row r="23" spans="1:27">
      <c r="A23" s="40"/>
      <c r="B23" s="28" t="s">
        <v>40</v>
      </c>
      <c r="C23" s="25"/>
      <c r="D23" s="26"/>
      <c r="E23" s="26"/>
      <c r="F23" s="26"/>
      <c r="G23" s="26"/>
      <c r="H23" s="27"/>
      <c r="I23" s="26"/>
      <c r="J23" s="26">
        <v>0.0504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60"/>
      <c r="V23" s="60"/>
      <c r="W23" s="60"/>
      <c r="X23" s="60"/>
      <c r="Y23" s="60"/>
      <c r="Z23" s="72"/>
      <c r="AA23" s="71"/>
    </row>
    <row r="24" ht="13.95" spans="1:27">
      <c r="A24" s="43"/>
      <c r="B24" s="44"/>
      <c r="C24" s="31"/>
      <c r="D24" s="32"/>
      <c r="E24" s="32"/>
      <c r="F24" s="32"/>
      <c r="G24" s="32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61"/>
      <c r="V24" s="61"/>
      <c r="W24" s="61"/>
      <c r="X24" s="61"/>
      <c r="Y24" s="61"/>
      <c r="Z24" s="125"/>
      <c r="AA24" s="71"/>
    </row>
    <row r="25" spans="1:27">
      <c r="A25" s="38" t="s">
        <v>41</v>
      </c>
      <c r="B25" s="19" t="s">
        <v>66</v>
      </c>
      <c r="C25" s="20">
        <v>0.14598</v>
      </c>
      <c r="D25" s="21"/>
      <c r="E25" s="21">
        <v>0.0062</v>
      </c>
      <c r="F25" s="21"/>
      <c r="G25" s="21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59"/>
      <c r="V25" s="59"/>
      <c r="W25" s="59">
        <v>0.015</v>
      </c>
      <c r="X25" s="59"/>
      <c r="Y25" s="59"/>
      <c r="Z25" s="124"/>
      <c r="AA25" s="71"/>
    </row>
    <row r="26" spans="1:27">
      <c r="A26" s="40"/>
      <c r="B26" s="24" t="s">
        <v>67</v>
      </c>
      <c r="C26" s="25"/>
      <c r="D26" s="26"/>
      <c r="E26" s="26">
        <v>0.0072</v>
      </c>
      <c r="F26" s="26"/>
      <c r="G26" s="26"/>
      <c r="H26" s="27">
        <v>0.0006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0"/>
      <c r="V26" s="60"/>
      <c r="W26" s="60"/>
      <c r="X26" s="60"/>
      <c r="Y26" s="60"/>
      <c r="Z26" s="72"/>
      <c r="AA26" s="71"/>
    </row>
    <row r="27" spans="1:27">
      <c r="A27" s="40"/>
      <c r="B27" s="24" t="s">
        <v>124</v>
      </c>
      <c r="C27" s="25"/>
      <c r="D27" s="26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60"/>
      <c r="V27" s="60"/>
      <c r="W27" s="60"/>
      <c r="X27" s="60">
        <v>0.0196</v>
      </c>
      <c r="Y27" s="60"/>
      <c r="Z27" s="72"/>
      <c r="AA27" s="71"/>
    </row>
    <row r="28" ht="13.95" spans="1:27">
      <c r="A28" s="40"/>
      <c r="B28" s="24"/>
      <c r="C28" s="25"/>
      <c r="D28" s="26"/>
      <c r="E28" s="26"/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60"/>
      <c r="V28" s="60"/>
      <c r="W28" s="60"/>
      <c r="X28" s="60"/>
      <c r="Y28" s="60"/>
      <c r="Z28" s="72"/>
      <c r="AA28" s="87"/>
    </row>
    <row r="29" ht="13.95" spans="1:27">
      <c r="A29" s="43"/>
      <c r="B29" s="30"/>
      <c r="C29" s="31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61"/>
      <c r="V29" s="61"/>
      <c r="W29" s="61"/>
      <c r="X29" s="61"/>
      <c r="Y29" s="61">
        <v>0.38</v>
      </c>
      <c r="Z29" s="125">
        <v>1</v>
      </c>
      <c r="AA29" s="127"/>
    </row>
    <row r="30" ht="15.6" spans="1:27">
      <c r="A30" s="45" t="s">
        <v>44</v>
      </c>
      <c r="B30" s="46"/>
      <c r="C30" s="20">
        <f t="shared" ref="C30:H30" si="0">SUM(C9:C29)</f>
        <v>0.14598</v>
      </c>
      <c r="D30" s="21">
        <f t="shared" si="0"/>
        <v>0.0239</v>
      </c>
      <c r="E30" s="21">
        <f t="shared" si="0"/>
        <v>0.0355</v>
      </c>
      <c r="F30" s="21">
        <f t="shared" si="0"/>
        <v>0.044</v>
      </c>
      <c r="G30" s="21">
        <f t="shared" si="0"/>
        <v>0.0104</v>
      </c>
      <c r="H30" s="21">
        <f t="shared" si="0"/>
        <v>0.00123</v>
      </c>
      <c r="I30" s="21">
        <f t="shared" ref="I30:X30" si="1">SUM(I9:I29)</f>
        <v>0.0438</v>
      </c>
      <c r="J30" s="21">
        <f t="shared" si="1"/>
        <v>0.0504</v>
      </c>
      <c r="K30" s="21">
        <f t="shared" si="1"/>
        <v>0.123</v>
      </c>
      <c r="L30" s="21">
        <f t="shared" si="1"/>
        <v>0.0894</v>
      </c>
      <c r="M30" s="21">
        <f t="shared" si="1"/>
        <v>0.0273</v>
      </c>
      <c r="N30" s="21">
        <f t="shared" si="1"/>
        <v>0.02</v>
      </c>
      <c r="O30" s="21">
        <f t="shared" si="1"/>
        <v>0.011322</v>
      </c>
      <c r="P30" s="21">
        <f t="shared" si="1"/>
        <v>0.076</v>
      </c>
      <c r="Q30" s="21">
        <f t="shared" si="1"/>
        <v>0.02777</v>
      </c>
      <c r="R30" s="21">
        <f t="shared" si="1"/>
        <v>0.058</v>
      </c>
      <c r="S30" s="21">
        <f t="shared" si="1"/>
        <v>0.044</v>
      </c>
      <c r="T30" s="21">
        <f t="shared" si="1"/>
        <v>0.005</v>
      </c>
      <c r="U30" s="21">
        <f t="shared" si="1"/>
        <v>0.015</v>
      </c>
      <c r="V30" s="21">
        <f t="shared" si="1"/>
        <v>0.012</v>
      </c>
      <c r="W30" s="21">
        <f t="shared" si="1"/>
        <v>0.015</v>
      </c>
      <c r="X30" s="119">
        <f t="shared" si="1"/>
        <v>0.0196</v>
      </c>
      <c r="Y30" s="119">
        <v>0.38</v>
      </c>
      <c r="Z30" s="128">
        <f>SUM(Z9:Z29)</f>
        <v>1</v>
      </c>
      <c r="AA30" s="19"/>
    </row>
    <row r="31" ht="15.6" hidden="1" spans="1:27">
      <c r="A31" s="47" t="s">
        <v>45</v>
      </c>
      <c r="B31" s="48"/>
      <c r="C31" s="99">
        <f t="shared" ref="C31:H31" si="2">137*C30</f>
        <v>19.99926</v>
      </c>
      <c r="D31" s="99">
        <f t="shared" si="2"/>
        <v>3.2743</v>
      </c>
      <c r="E31" s="99">
        <f t="shared" si="2"/>
        <v>4.8635</v>
      </c>
      <c r="F31" s="99">
        <f t="shared" si="2"/>
        <v>6.028</v>
      </c>
      <c r="G31" s="99">
        <f t="shared" si="2"/>
        <v>1.4248</v>
      </c>
      <c r="H31" s="99">
        <f t="shared" si="2"/>
        <v>0.16851</v>
      </c>
      <c r="I31" s="99">
        <f t="shared" ref="I31:Y31" si="3">137*I30</f>
        <v>6.0006</v>
      </c>
      <c r="J31" s="99">
        <f t="shared" si="3"/>
        <v>6.9048</v>
      </c>
      <c r="K31" s="99">
        <f t="shared" si="3"/>
        <v>16.851</v>
      </c>
      <c r="L31" s="99">
        <f t="shared" si="3"/>
        <v>12.2478</v>
      </c>
      <c r="M31" s="99">
        <f t="shared" si="3"/>
        <v>3.7401</v>
      </c>
      <c r="N31" s="99">
        <f t="shared" si="3"/>
        <v>2.74</v>
      </c>
      <c r="O31" s="99">
        <f t="shared" si="3"/>
        <v>1.551114</v>
      </c>
      <c r="P31" s="99">
        <f t="shared" si="3"/>
        <v>10.412</v>
      </c>
      <c r="Q31" s="99">
        <f t="shared" si="3"/>
        <v>3.80449</v>
      </c>
      <c r="R31" s="99">
        <f t="shared" si="3"/>
        <v>7.946</v>
      </c>
      <c r="S31" s="99">
        <f t="shared" si="3"/>
        <v>6.028</v>
      </c>
      <c r="T31" s="99">
        <f t="shared" si="3"/>
        <v>0.685</v>
      </c>
      <c r="U31" s="99">
        <f t="shared" si="3"/>
        <v>2.055</v>
      </c>
      <c r="V31" s="99">
        <f t="shared" si="3"/>
        <v>1.644</v>
      </c>
      <c r="W31" s="99">
        <f t="shared" si="3"/>
        <v>2.055</v>
      </c>
      <c r="X31" s="99">
        <f t="shared" si="3"/>
        <v>2.6852</v>
      </c>
      <c r="Y31" s="99">
        <f t="shared" si="3"/>
        <v>52.06</v>
      </c>
      <c r="Z31" s="99">
        <v>1</v>
      </c>
      <c r="AA31" s="24">
        <f>74*AA30</f>
        <v>0</v>
      </c>
    </row>
    <row r="32" ht="15.6" spans="1:27">
      <c r="A32" s="47" t="s">
        <v>45</v>
      </c>
      <c r="B32" s="48"/>
      <c r="C32" s="49">
        <f t="shared" ref="C32:H32" si="4">ROUND(C31,2)</f>
        <v>20</v>
      </c>
      <c r="D32" s="50">
        <f t="shared" si="4"/>
        <v>3.27</v>
      </c>
      <c r="E32" s="50">
        <f t="shared" si="4"/>
        <v>4.86</v>
      </c>
      <c r="F32" s="50">
        <f t="shared" si="4"/>
        <v>6.03</v>
      </c>
      <c r="G32" s="50">
        <f t="shared" si="4"/>
        <v>1.42</v>
      </c>
      <c r="H32" s="117">
        <f t="shared" si="4"/>
        <v>0.17</v>
      </c>
      <c r="I32" s="50">
        <f t="shared" ref="I32:X32" si="5">ROUND(I31,2)</f>
        <v>6</v>
      </c>
      <c r="J32" s="50">
        <f t="shared" si="5"/>
        <v>6.9</v>
      </c>
      <c r="K32" s="50">
        <f t="shared" si="5"/>
        <v>16.85</v>
      </c>
      <c r="L32" s="50">
        <f t="shared" si="5"/>
        <v>12.25</v>
      </c>
      <c r="M32" s="58">
        <f t="shared" si="5"/>
        <v>3.74</v>
      </c>
      <c r="N32" s="58">
        <f t="shared" si="5"/>
        <v>2.74</v>
      </c>
      <c r="O32" s="58">
        <f t="shared" si="5"/>
        <v>1.55</v>
      </c>
      <c r="P32" s="58">
        <f t="shared" si="5"/>
        <v>10.41</v>
      </c>
      <c r="Q32" s="58">
        <f t="shared" si="5"/>
        <v>3.8</v>
      </c>
      <c r="R32" s="58">
        <f t="shared" si="5"/>
        <v>7.95</v>
      </c>
      <c r="S32" s="58">
        <f t="shared" si="5"/>
        <v>6.03</v>
      </c>
      <c r="T32" s="58">
        <f t="shared" si="5"/>
        <v>0.69</v>
      </c>
      <c r="U32" s="58">
        <f t="shared" si="5"/>
        <v>2.06</v>
      </c>
      <c r="V32" s="58">
        <f t="shared" si="5"/>
        <v>1.64</v>
      </c>
      <c r="W32" s="58">
        <f t="shared" si="5"/>
        <v>2.06</v>
      </c>
      <c r="X32" s="58">
        <f t="shared" si="5"/>
        <v>2.69</v>
      </c>
      <c r="Y32" s="72">
        <v>0.38</v>
      </c>
      <c r="Z32" s="72">
        <v>1</v>
      </c>
      <c r="AA32" s="24"/>
    </row>
    <row r="33" ht="15.6" spans="1:27">
      <c r="A33" s="47" t="s">
        <v>46</v>
      </c>
      <c r="B33" s="48"/>
      <c r="C33" s="49">
        <v>77</v>
      </c>
      <c r="D33" s="51">
        <v>760</v>
      </c>
      <c r="E33" s="51">
        <v>80</v>
      </c>
      <c r="F33" s="50">
        <v>120</v>
      </c>
      <c r="G33" s="50">
        <v>550</v>
      </c>
      <c r="H33" s="51">
        <v>1475</v>
      </c>
      <c r="I33" s="51">
        <v>62.37</v>
      </c>
      <c r="J33" s="51">
        <v>39.5</v>
      </c>
      <c r="K33" s="50">
        <v>120</v>
      </c>
      <c r="L33" s="50">
        <v>47</v>
      </c>
      <c r="M33" s="50">
        <v>41</v>
      </c>
      <c r="N33" s="58">
        <v>60</v>
      </c>
      <c r="O33" s="58">
        <v>220</v>
      </c>
      <c r="P33" s="58">
        <v>230</v>
      </c>
      <c r="Q33" s="58">
        <v>247.37</v>
      </c>
      <c r="R33" s="58">
        <v>470</v>
      </c>
      <c r="S33" s="58">
        <v>145</v>
      </c>
      <c r="T33" s="58">
        <v>96</v>
      </c>
      <c r="U33" s="58">
        <v>280</v>
      </c>
      <c r="V33" s="58">
        <v>350</v>
      </c>
      <c r="W33" s="58">
        <v>145</v>
      </c>
      <c r="X33" s="58">
        <v>230</v>
      </c>
      <c r="Y33" s="72">
        <v>320</v>
      </c>
      <c r="Z33" s="72">
        <v>13</v>
      </c>
      <c r="AA33" s="73"/>
    </row>
    <row r="34" ht="16.35" spans="1:27">
      <c r="A34" s="52" t="s">
        <v>47</v>
      </c>
      <c r="B34" s="53"/>
      <c r="C34" s="54">
        <f t="shared" ref="C34:H34" si="6">C32*C33</f>
        <v>1540</v>
      </c>
      <c r="D34" s="54">
        <f t="shared" si="6"/>
        <v>2485.2</v>
      </c>
      <c r="E34" s="54">
        <f t="shared" si="6"/>
        <v>388.8</v>
      </c>
      <c r="F34" s="54">
        <f t="shared" si="6"/>
        <v>723.6</v>
      </c>
      <c r="G34" s="54">
        <f t="shared" si="6"/>
        <v>781</v>
      </c>
      <c r="H34" s="54">
        <f t="shared" si="6"/>
        <v>250.75</v>
      </c>
      <c r="I34" s="54">
        <f t="shared" ref="I34:Z34" si="7">I32*I33</f>
        <v>374.22</v>
      </c>
      <c r="J34" s="54">
        <f t="shared" si="7"/>
        <v>272.55</v>
      </c>
      <c r="K34" s="54">
        <f t="shared" si="7"/>
        <v>2022</v>
      </c>
      <c r="L34" s="54">
        <f t="shared" si="7"/>
        <v>575.75</v>
      </c>
      <c r="M34" s="54">
        <f t="shared" si="7"/>
        <v>153.34</v>
      </c>
      <c r="N34" s="54">
        <f t="shared" si="7"/>
        <v>164.4</v>
      </c>
      <c r="O34" s="54">
        <f t="shared" si="7"/>
        <v>341</v>
      </c>
      <c r="P34" s="54">
        <f t="shared" si="7"/>
        <v>2394.3</v>
      </c>
      <c r="Q34" s="54">
        <v>940</v>
      </c>
      <c r="R34" s="54">
        <f t="shared" si="7"/>
        <v>3736.5</v>
      </c>
      <c r="S34" s="54">
        <f t="shared" si="7"/>
        <v>874.35</v>
      </c>
      <c r="T34" s="54">
        <f t="shared" si="7"/>
        <v>66.24</v>
      </c>
      <c r="U34" s="54">
        <f t="shared" si="7"/>
        <v>576.8</v>
      </c>
      <c r="V34" s="54">
        <f t="shared" si="7"/>
        <v>574</v>
      </c>
      <c r="W34" s="54">
        <f t="shared" si="7"/>
        <v>298.7</v>
      </c>
      <c r="X34" s="54">
        <f t="shared" si="7"/>
        <v>618.7</v>
      </c>
      <c r="Y34" s="54">
        <f t="shared" si="7"/>
        <v>121.6</v>
      </c>
      <c r="Z34" s="54">
        <f t="shared" si="7"/>
        <v>13</v>
      </c>
      <c r="AA34" s="74">
        <f>SUM(C34:Z34)</f>
        <v>20286.8</v>
      </c>
    </row>
    <row r="35" ht="15.6" spans="1:27">
      <c r="A35" s="55"/>
      <c r="B35" s="55"/>
      <c r="C35" s="89"/>
      <c r="D35" s="89"/>
      <c r="E35" s="89"/>
      <c r="F35" s="89"/>
      <c r="G35" s="89"/>
      <c r="H35" s="11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56">
        <f>AA34/AA2</f>
        <v>148.078832116788</v>
      </c>
    </row>
    <row r="36" customFormat="1" ht="27" customHeight="1" spans="2:12">
      <c r="B36" s="57" t="s">
        <v>48</v>
      </c>
      <c r="L36" s="56"/>
    </row>
    <row r="37" customFormat="1" ht="27" customHeight="1" spans="2:12">
      <c r="B37" s="57" t="s">
        <v>49</v>
      </c>
      <c r="L37" s="56"/>
    </row>
    <row r="38" customFormat="1" ht="27" customHeight="1" spans="2:2">
      <c r="B38" s="57" t="s">
        <v>50</v>
      </c>
    </row>
  </sheetData>
  <mergeCells count="39">
    <mergeCell ref="A1:AA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Y36"/>
  <sheetViews>
    <sheetView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8" customWidth="1"/>
    <col min="3" max="3" width="7.33333333333333" customWidth="1"/>
    <col min="4" max="4" width="7.11111111111111" customWidth="1"/>
    <col min="5" max="5" width="6.33333333333333" customWidth="1"/>
    <col min="6" max="6" width="6.55555555555556" customWidth="1"/>
    <col min="7" max="7" width="6.11111111111111" customWidth="1"/>
    <col min="8" max="8" width="7.33333333333333" customWidth="1"/>
    <col min="9" max="9" width="6.44444444444444" customWidth="1"/>
    <col min="10" max="10" width="6" customWidth="1"/>
    <col min="11" max="11" width="6.33333333333333" customWidth="1"/>
    <col min="12" max="12" width="7.33333333333333" customWidth="1"/>
    <col min="13" max="14" width="6.22222222222222" customWidth="1"/>
    <col min="15" max="15" width="6.44444444444444" customWidth="1"/>
    <col min="16" max="16" width="6" customWidth="1"/>
    <col min="17" max="17" width="7" customWidth="1"/>
    <col min="18" max="18" width="6" customWidth="1"/>
    <col min="19" max="19" width="7" customWidth="1"/>
    <col min="20" max="20" width="7.77777777777778" customWidth="1"/>
    <col min="21" max="22" width="6" customWidth="1"/>
    <col min="23" max="23" width="5" customWidth="1"/>
    <col min="24" max="24" width="6.55555555555556" customWidth="1"/>
    <col min="25" max="25" width="8.55555555555556" customWidth="1"/>
  </cols>
  <sheetData>
    <row r="1" s="1" customFormat="1" ht="43" customHeight="1" spans="1:1">
      <c r="A1" s="1" t="s">
        <v>0</v>
      </c>
    </row>
    <row r="2" customHeight="1" spans="1:25">
      <c r="A2" s="92"/>
      <c r="B2" s="93" t="s">
        <v>160</v>
      </c>
      <c r="C2" s="4" t="s">
        <v>2</v>
      </c>
      <c r="D2" s="5" t="s">
        <v>3</v>
      </c>
      <c r="E2" s="5" t="s">
        <v>4</v>
      </c>
      <c r="F2" s="5" t="s">
        <v>8</v>
      </c>
      <c r="G2" s="5" t="s">
        <v>52</v>
      </c>
      <c r="H2" s="5" t="s">
        <v>5</v>
      </c>
      <c r="I2" s="5" t="s">
        <v>21</v>
      </c>
      <c r="J2" s="5" t="s">
        <v>10</v>
      </c>
      <c r="K2" s="5" t="s">
        <v>11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57</v>
      </c>
      <c r="Q2" s="5" t="s">
        <v>72</v>
      </c>
      <c r="R2" s="5" t="s">
        <v>55</v>
      </c>
      <c r="S2" s="5" t="s">
        <v>131</v>
      </c>
      <c r="T2" s="5" t="s">
        <v>100</v>
      </c>
      <c r="U2" s="5" t="s">
        <v>105</v>
      </c>
      <c r="V2" s="5" t="s">
        <v>102</v>
      </c>
      <c r="W2" s="5" t="s">
        <v>26</v>
      </c>
      <c r="X2" s="144" t="s">
        <v>104</v>
      </c>
      <c r="Y2" s="100">
        <v>132</v>
      </c>
    </row>
    <row r="3" spans="1:25">
      <c r="A3" s="94"/>
      <c r="B3" s="95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45"/>
      <c r="Y3" s="101"/>
    </row>
    <row r="4" spans="1:25">
      <c r="A4" s="94"/>
      <c r="B4" s="95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45"/>
      <c r="Y4" s="101"/>
    </row>
    <row r="5" ht="12" customHeight="1" spans="1:25">
      <c r="A5" s="94"/>
      <c r="B5" s="95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45"/>
      <c r="Y5" s="101"/>
    </row>
    <row r="6" spans="1:25">
      <c r="A6" s="94"/>
      <c r="B6" s="95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45"/>
      <c r="Y6" s="101"/>
    </row>
    <row r="7" ht="28" customHeight="1" spans="1:25">
      <c r="A7" s="96"/>
      <c r="B7" s="97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6"/>
      <c r="Y7" s="102"/>
    </row>
    <row r="8" ht="17" customHeight="1" spans="1:25">
      <c r="A8" s="114"/>
      <c r="B8" s="129"/>
      <c r="C8" s="116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16">
        <v>9</v>
      </c>
      <c r="L8" s="116">
        <v>10</v>
      </c>
      <c r="M8" s="116">
        <v>11</v>
      </c>
      <c r="N8" s="116">
        <v>12</v>
      </c>
      <c r="O8" s="116">
        <v>13</v>
      </c>
      <c r="P8" s="116">
        <v>14</v>
      </c>
      <c r="Q8" s="116">
        <v>15</v>
      </c>
      <c r="R8" s="116">
        <v>16</v>
      </c>
      <c r="S8" s="116">
        <v>17</v>
      </c>
      <c r="T8" s="116">
        <v>18</v>
      </c>
      <c r="U8" s="116">
        <v>19</v>
      </c>
      <c r="V8" s="116">
        <v>20</v>
      </c>
      <c r="W8" s="116">
        <v>21</v>
      </c>
      <c r="X8" s="116">
        <v>22</v>
      </c>
      <c r="Y8" s="103" t="s">
        <v>28</v>
      </c>
    </row>
    <row r="9" spans="1:25">
      <c r="A9" s="130" t="s">
        <v>29</v>
      </c>
      <c r="B9" s="131" t="s">
        <v>30</v>
      </c>
      <c r="C9" s="20">
        <v>0.1534</v>
      </c>
      <c r="D9" s="21"/>
      <c r="E9" s="21">
        <v>0.0063</v>
      </c>
      <c r="F9" s="21">
        <v>0.0195</v>
      </c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59"/>
      <c r="S9" s="59"/>
      <c r="T9" s="59"/>
      <c r="U9" s="59"/>
      <c r="V9" s="59"/>
      <c r="W9" s="59"/>
      <c r="X9" s="59"/>
      <c r="Y9" s="70" t="s">
        <v>161</v>
      </c>
    </row>
    <row r="10" spans="1:25">
      <c r="A10" s="132"/>
      <c r="B10" s="24" t="s">
        <v>67</v>
      </c>
      <c r="C10" s="25"/>
      <c r="D10" s="26"/>
      <c r="E10" s="26">
        <v>0.0084</v>
      </c>
      <c r="F10" s="26"/>
      <c r="G10" s="26"/>
      <c r="H10" s="27">
        <v>0.00063</v>
      </c>
      <c r="I10" s="26"/>
      <c r="J10" s="26"/>
      <c r="K10" s="26"/>
      <c r="L10" s="26"/>
      <c r="M10" s="26"/>
      <c r="N10" s="26"/>
      <c r="O10" s="26"/>
      <c r="P10" s="26"/>
      <c r="Q10" s="26"/>
      <c r="R10" s="60"/>
      <c r="S10" s="60"/>
      <c r="T10" s="60"/>
      <c r="U10" s="60"/>
      <c r="V10" s="60"/>
      <c r="W10" s="60"/>
      <c r="X10" s="60"/>
      <c r="Y10" s="71"/>
    </row>
    <row r="11" spans="1:25">
      <c r="A11" s="132"/>
      <c r="B11" s="28" t="s">
        <v>77</v>
      </c>
      <c r="C11" s="25"/>
      <c r="D11" s="26">
        <v>0.0104</v>
      </c>
      <c r="E11" s="26"/>
      <c r="F11" s="26"/>
      <c r="G11" s="26">
        <v>0.0124</v>
      </c>
      <c r="H11" s="27"/>
      <c r="I11" s="26"/>
      <c r="J11" s="26">
        <v>0.0324</v>
      </c>
      <c r="K11" s="26"/>
      <c r="L11" s="26"/>
      <c r="M11" s="26"/>
      <c r="N11" s="26"/>
      <c r="O11" s="26"/>
      <c r="P11" s="26"/>
      <c r="Q11" s="26"/>
      <c r="R11" s="60"/>
      <c r="S11" s="60"/>
      <c r="T11" s="60"/>
      <c r="U11" s="60"/>
      <c r="V11" s="60"/>
      <c r="W11" s="60"/>
      <c r="X11" s="60"/>
      <c r="Y11" s="71"/>
    </row>
    <row r="12" spans="1:25">
      <c r="A12" s="132"/>
      <c r="B12" s="24"/>
      <c r="C12" s="25"/>
      <c r="D12" s="26"/>
      <c r="E12" s="26"/>
      <c r="F12" s="26"/>
      <c r="G12" s="26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60"/>
      <c r="S12" s="60"/>
      <c r="T12" s="60"/>
      <c r="U12" s="60"/>
      <c r="V12" s="60"/>
      <c r="W12" s="60"/>
      <c r="X12" s="60"/>
      <c r="Y12" s="71"/>
    </row>
    <row r="13" ht="13.95" spans="1:25">
      <c r="A13" s="133"/>
      <c r="B13" s="30"/>
      <c r="C13" s="31"/>
      <c r="D13" s="32"/>
      <c r="E13" s="32"/>
      <c r="F13" s="32"/>
      <c r="G13" s="32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61"/>
      <c r="S13" s="61"/>
      <c r="T13" s="61"/>
      <c r="U13" s="61"/>
      <c r="V13" s="61"/>
      <c r="W13" s="61"/>
      <c r="X13" s="61"/>
      <c r="Y13" s="71"/>
    </row>
    <row r="14" spans="1:25">
      <c r="A14" s="130" t="s">
        <v>34</v>
      </c>
      <c r="B14" s="19" t="s">
        <v>100</v>
      </c>
      <c r="C14" s="20"/>
      <c r="D14" s="21"/>
      <c r="E14" s="21"/>
      <c r="F14" s="21"/>
      <c r="G14" s="21"/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9"/>
      <c r="S14" s="59"/>
      <c r="T14" s="59">
        <v>0.1159</v>
      </c>
      <c r="U14" s="59"/>
      <c r="V14" s="59"/>
      <c r="W14" s="59"/>
      <c r="X14" s="59"/>
      <c r="Y14" s="71"/>
    </row>
    <row r="15" spans="1:25">
      <c r="A15" s="134"/>
      <c r="B15" s="82"/>
      <c r="C15" s="83"/>
      <c r="D15" s="84"/>
      <c r="E15" s="84"/>
      <c r="F15" s="84"/>
      <c r="G15" s="84"/>
      <c r="H15" s="86"/>
      <c r="I15" s="84"/>
      <c r="J15" s="84"/>
      <c r="K15" s="84"/>
      <c r="L15" s="84"/>
      <c r="M15" s="84"/>
      <c r="N15" s="84"/>
      <c r="O15" s="84"/>
      <c r="P15" s="84"/>
      <c r="Q15" s="84"/>
      <c r="R15" s="147"/>
      <c r="S15" s="147"/>
      <c r="T15" s="147"/>
      <c r="U15" s="147"/>
      <c r="V15" s="147"/>
      <c r="W15" s="147"/>
      <c r="X15" s="147"/>
      <c r="Y15" s="71"/>
    </row>
    <row r="16" spans="1:25">
      <c r="A16" s="134"/>
      <c r="B16" s="82"/>
      <c r="C16" s="83"/>
      <c r="D16" s="84"/>
      <c r="E16" s="84"/>
      <c r="F16" s="84"/>
      <c r="G16" s="84"/>
      <c r="H16" s="86"/>
      <c r="I16" s="84"/>
      <c r="J16" s="84"/>
      <c r="K16" s="84"/>
      <c r="L16" s="84"/>
      <c r="M16" s="84"/>
      <c r="N16" s="84"/>
      <c r="O16" s="84"/>
      <c r="P16" s="84"/>
      <c r="Q16" s="84"/>
      <c r="R16" s="147"/>
      <c r="S16" s="147"/>
      <c r="T16" s="147"/>
      <c r="U16" s="147"/>
      <c r="V16" s="147"/>
      <c r="W16" s="147"/>
      <c r="X16" s="147"/>
      <c r="Y16" s="71"/>
    </row>
    <row r="17" ht="13.95" spans="1:25">
      <c r="A17" s="135"/>
      <c r="B17" s="30"/>
      <c r="C17" s="35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62"/>
      <c r="S17" s="62"/>
      <c r="T17" s="62"/>
      <c r="U17" s="62"/>
      <c r="V17" s="62"/>
      <c r="W17" s="62"/>
      <c r="X17" s="62"/>
      <c r="Y17" s="71"/>
    </row>
    <row r="18" ht="27" customHeight="1" spans="1:25">
      <c r="A18" s="136" t="s">
        <v>35</v>
      </c>
      <c r="B18" s="39" t="s">
        <v>162</v>
      </c>
      <c r="C18" s="20"/>
      <c r="D18" s="21"/>
      <c r="E18" s="21"/>
      <c r="F18" s="21"/>
      <c r="G18" s="21"/>
      <c r="H18" s="22"/>
      <c r="I18" s="21">
        <v>0.007</v>
      </c>
      <c r="J18" s="21"/>
      <c r="K18" s="21"/>
      <c r="L18" s="21">
        <v>0.0874</v>
      </c>
      <c r="M18" s="21">
        <v>0.012</v>
      </c>
      <c r="N18" s="21">
        <v>0.0124</v>
      </c>
      <c r="O18" s="21">
        <v>0.0024</v>
      </c>
      <c r="P18" s="21"/>
      <c r="Q18" s="21">
        <v>0.0748</v>
      </c>
      <c r="R18" s="59"/>
      <c r="S18" s="59">
        <v>0.0704</v>
      </c>
      <c r="T18" s="59"/>
      <c r="U18" s="59"/>
      <c r="V18" s="59"/>
      <c r="W18" s="59"/>
      <c r="X18" s="59"/>
      <c r="Y18" s="71"/>
    </row>
    <row r="19" spans="1:25">
      <c r="A19" s="137"/>
      <c r="B19" s="81" t="s">
        <v>163</v>
      </c>
      <c r="C19" s="25"/>
      <c r="D19" s="26"/>
      <c r="E19" s="26"/>
      <c r="F19" s="26"/>
      <c r="G19" s="26"/>
      <c r="H19" s="27"/>
      <c r="I19" s="26">
        <v>0.0034</v>
      </c>
      <c r="J19" s="26"/>
      <c r="K19" s="26"/>
      <c r="L19" s="26"/>
      <c r="M19" s="26">
        <v>0.013</v>
      </c>
      <c r="N19" s="26">
        <v>0.01</v>
      </c>
      <c r="O19" s="26">
        <v>0.003</v>
      </c>
      <c r="P19" s="26"/>
      <c r="Q19" s="26">
        <v>0.0773</v>
      </c>
      <c r="R19" s="60">
        <v>0.002</v>
      </c>
      <c r="S19" s="60"/>
      <c r="T19" s="60"/>
      <c r="U19" s="60"/>
      <c r="V19" s="60"/>
      <c r="W19" s="60"/>
      <c r="X19" s="60"/>
      <c r="Y19" s="71"/>
    </row>
    <row r="20" spans="1:25">
      <c r="A20" s="137"/>
      <c r="B20" s="81" t="s">
        <v>109</v>
      </c>
      <c r="C20" s="25">
        <v>0.0404</v>
      </c>
      <c r="D20" s="26">
        <v>0.0053</v>
      </c>
      <c r="E20" s="26"/>
      <c r="F20" s="26"/>
      <c r="G20" s="26"/>
      <c r="H20" s="27"/>
      <c r="I20" s="26"/>
      <c r="J20" s="26"/>
      <c r="K20" s="26"/>
      <c r="L20" s="26">
        <v>0.19844</v>
      </c>
      <c r="M20" s="26"/>
      <c r="N20" s="26"/>
      <c r="O20" s="26"/>
      <c r="P20" s="26"/>
      <c r="Q20" s="26"/>
      <c r="R20" s="60"/>
      <c r="S20" s="60"/>
      <c r="T20" s="60"/>
      <c r="U20" s="60"/>
      <c r="V20" s="60"/>
      <c r="W20" s="60"/>
      <c r="X20" s="60"/>
      <c r="Y20" s="71"/>
    </row>
    <row r="21" spans="1:25">
      <c r="A21" s="137"/>
      <c r="B21" s="41" t="s">
        <v>81</v>
      </c>
      <c r="C21" s="25"/>
      <c r="D21" s="26"/>
      <c r="E21" s="26">
        <v>0.008</v>
      </c>
      <c r="F21" s="26"/>
      <c r="G21" s="26"/>
      <c r="H21" s="27"/>
      <c r="I21" s="26"/>
      <c r="J21" s="26"/>
      <c r="K21" s="26"/>
      <c r="L21" s="26"/>
      <c r="M21" s="26"/>
      <c r="N21" s="26"/>
      <c r="O21" s="26"/>
      <c r="P21" s="26">
        <v>0.0184</v>
      </c>
      <c r="Q21" s="26"/>
      <c r="R21" s="60"/>
      <c r="S21" s="60"/>
      <c r="T21" s="60"/>
      <c r="U21" s="60"/>
      <c r="V21" s="60"/>
      <c r="W21" s="60"/>
      <c r="X21" s="60"/>
      <c r="Y21" s="71"/>
    </row>
    <row r="22" spans="1:25">
      <c r="A22" s="137"/>
      <c r="B22" s="28" t="s">
        <v>40</v>
      </c>
      <c r="C22" s="25"/>
      <c r="D22" s="26"/>
      <c r="E22" s="26"/>
      <c r="F22" s="26"/>
      <c r="G22" s="26"/>
      <c r="H22" s="27"/>
      <c r="I22" s="26"/>
      <c r="J22" s="26"/>
      <c r="K22" s="26">
        <v>0.0503</v>
      </c>
      <c r="L22" s="26"/>
      <c r="M22" s="26"/>
      <c r="N22" s="26"/>
      <c r="O22" s="26"/>
      <c r="P22" s="26"/>
      <c r="Q22" s="26"/>
      <c r="R22" s="60"/>
      <c r="S22" s="60"/>
      <c r="T22" s="60"/>
      <c r="U22" s="60"/>
      <c r="V22" s="60"/>
      <c r="W22" s="60"/>
      <c r="X22" s="60"/>
      <c r="Y22" s="71"/>
    </row>
    <row r="23" ht="13.95" spans="1:25">
      <c r="A23" s="138"/>
      <c r="B23" s="139"/>
      <c r="C23" s="31"/>
      <c r="D23" s="32"/>
      <c r="E23" s="32"/>
      <c r="F23" s="32"/>
      <c r="G23" s="3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61"/>
      <c r="S23" s="61"/>
      <c r="T23" s="61"/>
      <c r="U23" s="61"/>
      <c r="V23" s="61"/>
      <c r="W23" s="61"/>
      <c r="X23" s="61"/>
      <c r="Y23" s="71"/>
    </row>
    <row r="24" spans="1:25">
      <c r="A24" s="136" t="s">
        <v>41</v>
      </c>
      <c r="B24" s="19" t="s">
        <v>164</v>
      </c>
      <c r="C24" s="20">
        <v>0.01074</v>
      </c>
      <c r="D24" s="21">
        <v>0.0021</v>
      </c>
      <c r="E24" s="21">
        <v>0.0052</v>
      </c>
      <c r="F24" s="21"/>
      <c r="G24" s="21"/>
      <c r="H24" s="22"/>
      <c r="I24" s="21"/>
      <c r="J24" s="21"/>
      <c r="K24" s="21"/>
      <c r="L24" s="21"/>
      <c r="M24" s="21"/>
      <c r="N24" s="21"/>
      <c r="O24" s="21">
        <v>0.002</v>
      </c>
      <c r="P24" s="21"/>
      <c r="Q24" s="21"/>
      <c r="R24" s="59">
        <v>0.0396</v>
      </c>
      <c r="S24" s="59"/>
      <c r="T24" s="59"/>
      <c r="U24" s="59">
        <v>0.0227</v>
      </c>
      <c r="V24" s="59">
        <v>1.5</v>
      </c>
      <c r="W24" s="59"/>
      <c r="X24" s="59">
        <v>13</v>
      </c>
      <c r="Y24" s="71"/>
    </row>
    <row r="25" spans="1:25">
      <c r="A25" s="137"/>
      <c r="B25" s="24" t="s">
        <v>67</v>
      </c>
      <c r="C25" s="25"/>
      <c r="D25" s="26"/>
      <c r="E25" s="26">
        <v>0.0073</v>
      </c>
      <c r="F25" s="26"/>
      <c r="G25" s="26"/>
      <c r="H25" s="27">
        <v>0.0006</v>
      </c>
      <c r="I25" s="26"/>
      <c r="J25" s="26"/>
      <c r="K25" s="26"/>
      <c r="L25" s="26"/>
      <c r="M25" s="26"/>
      <c r="N25" s="26"/>
      <c r="O25" s="26"/>
      <c r="P25" s="26"/>
      <c r="Q25" s="26"/>
      <c r="R25" s="60"/>
      <c r="S25" s="60"/>
      <c r="T25" s="60"/>
      <c r="U25" s="60"/>
      <c r="V25" s="60"/>
      <c r="W25" s="60"/>
      <c r="X25" s="60"/>
      <c r="Y25" s="71"/>
    </row>
    <row r="26" ht="15.6" spans="1:25">
      <c r="A26" s="137"/>
      <c r="B26" s="82"/>
      <c r="C26" s="83"/>
      <c r="D26" s="84"/>
      <c r="E26" s="84"/>
      <c r="F26" s="84"/>
      <c r="G26" s="84"/>
      <c r="H26" s="86"/>
      <c r="I26" s="36"/>
      <c r="J26" s="36"/>
      <c r="K26" s="36"/>
      <c r="L26" s="36"/>
      <c r="M26" s="36"/>
      <c r="N26" s="36"/>
      <c r="O26" s="36"/>
      <c r="P26" s="36"/>
      <c r="Q26" s="36"/>
      <c r="R26" s="62"/>
      <c r="S26" s="62"/>
      <c r="T26" s="62"/>
      <c r="U26" s="62"/>
      <c r="V26" s="62"/>
      <c r="W26" s="62"/>
      <c r="X26" s="62"/>
      <c r="Y26" s="71"/>
    </row>
    <row r="27" ht="13.95" spans="1:25">
      <c r="A27" s="138"/>
      <c r="B27" s="30"/>
      <c r="C27" s="31"/>
      <c r="D27" s="32"/>
      <c r="E27" s="32"/>
      <c r="F27" s="32"/>
      <c r="G27" s="32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61"/>
      <c r="S27" s="61"/>
      <c r="T27" s="61"/>
      <c r="U27" s="61"/>
      <c r="V27" s="61"/>
      <c r="W27" s="61">
        <v>1</v>
      </c>
      <c r="X27" s="61"/>
      <c r="Y27" s="150"/>
    </row>
    <row r="28" ht="15.6" spans="1:25">
      <c r="A28" s="45" t="s">
        <v>44</v>
      </c>
      <c r="B28" s="46"/>
      <c r="C28" s="140">
        <f t="shared" ref="C28:K28" si="0">SUM(C9:C27)</f>
        <v>0.20454</v>
      </c>
      <c r="D28" s="21">
        <f t="shared" si="0"/>
        <v>0.0178</v>
      </c>
      <c r="E28" s="21">
        <f t="shared" si="0"/>
        <v>0.0352</v>
      </c>
      <c r="F28" s="21">
        <f t="shared" si="0"/>
        <v>0.0195</v>
      </c>
      <c r="G28" s="21">
        <f t="shared" si="0"/>
        <v>0.0124</v>
      </c>
      <c r="H28" s="22">
        <f t="shared" si="0"/>
        <v>0.00123</v>
      </c>
      <c r="I28" s="21">
        <f t="shared" si="0"/>
        <v>0.0104</v>
      </c>
      <c r="J28" s="21">
        <f t="shared" si="0"/>
        <v>0.0324</v>
      </c>
      <c r="K28" s="21">
        <f t="shared" si="0"/>
        <v>0.0503</v>
      </c>
      <c r="L28" s="21">
        <f t="shared" ref="L28:W28" si="1">SUM(L9:L27)</f>
        <v>0.28584</v>
      </c>
      <c r="M28" s="21">
        <f t="shared" si="1"/>
        <v>0.025</v>
      </c>
      <c r="N28" s="21">
        <f t="shared" si="1"/>
        <v>0.0224</v>
      </c>
      <c r="O28" s="21">
        <f t="shared" si="1"/>
        <v>0.0074</v>
      </c>
      <c r="P28" s="21">
        <f t="shared" si="1"/>
        <v>0.0184</v>
      </c>
      <c r="Q28" s="21">
        <f t="shared" si="1"/>
        <v>0.1521</v>
      </c>
      <c r="R28" s="21">
        <f t="shared" si="1"/>
        <v>0.0416</v>
      </c>
      <c r="S28" s="21">
        <f t="shared" si="1"/>
        <v>0.0704</v>
      </c>
      <c r="T28" s="21">
        <f t="shared" si="1"/>
        <v>0.1159</v>
      </c>
      <c r="U28" s="21">
        <f t="shared" si="1"/>
        <v>0.0227</v>
      </c>
      <c r="V28" s="21">
        <v>1.5</v>
      </c>
      <c r="W28" s="21">
        <v>1</v>
      </c>
      <c r="X28" s="148">
        <v>13</v>
      </c>
      <c r="Y28" s="151"/>
    </row>
    <row r="29" ht="15.6" hidden="1" spans="1:25">
      <c r="A29" s="47" t="s">
        <v>45</v>
      </c>
      <c r="B29" s="48"/>
      <c r="C29" s="141">
        <f t="shared" ref="C29:K29" si="2">132*C28</f>
        <v>26.99928</v>
      </c>
      <c r="D29" s="141">
        <f t="shared" si="2"/>
        <v>2.3496</v>
      </c>
      <c r="E29" s="141">
        <f t="shared" si="2"/>
        <v>4.6464</v>
      </c>
      <c r="F29" s="141">
        <f t="shared" si="2"/>
        <v>2.574</v>
      </c>
      <c r="G29" s="141">
        <f t="shared" si="2"/>
        <v>1.6368</v>
      </c>
      <c r="H29" s="141">
        <f t="shared" si="2"/>
        <v>0.16236</v>
      </c>
      <c r="I29" s="141">
        <f t="shared" si="2"/>
        <v>1.3728</v>
      </c>
      <c r="J29" s="141">
        <f t="shared" si="2"/>
        <v>4.2768</v>
      </c>
      <c r="K29" s="141">
        <f t="shared" si="2"/>
        <v>6.6396</v>
      </c>
      <c r="L29" s="141">
        <f t="shared" ref="L29:Z29" si="3">132*L28</f>
        <v>37.73088</v>
      </c>
      <c r="M29" s="141">
        <f t="shared" si="3"/>
        <v>3.3</v>
      </c>
      <c r="N29" s="141">
        <f t="shared" si="3"/>
        <v>2.9568</v>
      </c>
      <c r="O29" s="141">
        <f t="shared" si="3"/>
        <v>0.9768</v>
      </c>
      <c r="P29" s="141">
        <f t="shared" si="3"/>
        <v>2.4288</v>
      </c>
      <c r="Q29" s="141">
        <f t="shared" si="3"/>
        <v>20.0772</v>
      </c>
      <c r="R29" s="141">
        <f t="shared" si="3"/>
        <v>5.4912</v>
      </c>
      <c r="S29" s="141">
        <f t="shared" si="3"/>
        <v>9.2928</v>
      </c>
      <c r="T29" s="141">
        <f t="shared" si="3"/>
        <v>15.2988</v>
      </c>
      <c r="U29" s="141">
        <f t="shared" si="3"/>
        <v>2.9964</v>
      </c>
      <c r="V29" s="141">
        <v>1.5</v>
      </c>
      <c r="W29" s="141">
        <v>1</v>
      </c>
      <c r="X29" s="141">
        <v>13</v>
      </c>
      <c r="Y29" s="88"/>
    </row>
    <row r="30" ht="15.6" spans="1:25">
      <c r="A30" s="47" t="s">
        <v>45</v>
      </c>
      <c r="B30" s="48"/>
      <c r="C30" s="142">
        <f t="shared" ref="C30:K30" si="4">ROUND(C29,2)</f>
        <v>27</v>
      </c>
      <c r="D30" s="50">
        <f t="shared" si="4"/>
        <v>2.35</v>
      </c>
      <c r="E30" s="50">
        <f t="shared" si="4"/>
        <v>4.65</v>
      </c>
      <c r="F30" s="50">
        <f t="shared" si="4"/>
        <v>2.57</v>
      </c>
      <c r="G30" s="50">
        <f t="shared" si="4"/>
        <v>1.64</v>
      </c>
      <c r="H30" s="50">
        <f t="shared" si="4"/>
        <v>0.16</v>
      </c>
      <c r="I30" s="50">
        <f t="shared" si="4"/>
        <v>1.37</v>
      </c>
      <c r="J30" s="50">
        <f t="shared" si="4"/>
        <v>4.28</v>
      </c>
      <c r="K30" s="50">
        <f t="shared" si="4"/>
        <v>6.64</v>
      </c>
      <c r="L30" s="58">
        <f t="shared" ref="L30:W30" si="5">ROUND(L29,2)</f>
        <v>37.73</v>
      </c>
      <c r="M30" s="58">
        <f t="shared" si="5"/>
        <v>3.3</v>
      </c>
      <c r="N30" s="58">
        <f t="shared" si="5"/>
        <v>2.96</v>
      </c>
      <c r="O30" s="58">
        <f t="shared" si="5"/>
        <v>0.98</v>
      </c>
      <c r="P30" s="58">
        <f t="shared" si="5"/>
        <v>2.43</v>
      </c>
      <c r="Q30" s="58">
        <f t="shared" si="5"/>
        <v>20.08</v>
      </c>
      <c r="R30" s="58">
        <f t="shared" si="5"/>
        <v>5.49</v>
      </c>
      <c r="S30" s="58">
        <f t="shared" si="5"/>
        <v>9.29</v>
      </c>
      <c r="T30" s="58">
        <f t="shared" si="5"/>
        <v>15.3</v>
      </c>
      <c r="U30" s="58">
        <f t="shared" si="5"/>
        <v>3</v>
      </c>
      <c r="V30" s="58">
        <v>1.5</v>
      </c>
      <c r="W30" s="58">
        <v>1</v>
      </c>
      <c r="X30" s="149">
        <v>13</v>
      </c>
      <c r="Y30" s="88"/>
    </row>
    <row r="31" ht="15.6" spans="1:25">
      <c r="A31" s="47" t="s">
        <v>46</v>
      </c>
      <c r="B31" s="48"/>
      <c r="C31" s="49">
        <v>77</v>
      </c>
      <c r="D31" s="51">
        <v>760</v>
      </c>
      <c r="E31" s="51">
        <v>80</v>
      </c>
      <c r="F31" s="50">
        <v>160</v>
      </c>
      <c r="G31" s="50">
        <v>550</v>
      </c>
      <c r="H31" s="51">
        <v>1475</v>
      </c>
      <c r="I31" s="50">
        <v>350</v>
      </c>
      <c r="J31" s="51">
        <v>62.37</v>
      </c>
      <c r="K31" s="51">
        <v>39.5</v>
      </c>
      <c r="L31" s="50">
        <v>47</v>
      </c>
      <c r="M31" s="50">
        <v>41</v>
      </c>
      <c r="N31" s="58">
        <v>60</v>
      </c>
      <c r="O31" s="58">
        <v>220</v>
      </c>
      <c r="P31" s="58">
        <v>200</v>
      </c>
      <c r="Q31" s="58">
        <v>230</v>
      </c>
      <c r="R31" s="58">
        <v>96</v>
      </c>
      <c r="S31" s="58">
        <v>127</v>
      </c>
      <c r="T31" s="58">
        <v>148.888</v>
      </c>
      <c r="U31" s="58">
        <v>110</v>
      </c>
      <c r="V31" s="58">
        <v>18</v>
      </c>
      <c r="W31" s="58">
        <v>13</v>
      </c>
      <c r="X31" s="99">
        <v>11</v>
      </c>
      <c r="Y31" s="73"/>
    </row>
    <row r="32" ht="16.35" spans="1:25">
      <c r="A32" s="52" t="s">
        <v>47</v>
      </c>
      <c r="B32" s="53"/>
      <c r="C32" s="143">
        <f t="shared" ref="C32:K32" si="6">C30*C31</f>
        <v>2079</v>
      </c>
      <c r="D32" s="143">
        <f t="shared" si="6"/>
        <v>1786</v>
      </c>
      <c r="E32" s="143">
        <f t="shared" si="6"/>
        <v>372</v>
      </c>
      <c r="F32" s="143">
        <f t="shared" si="6"/>
        <v>411.2</v>
      </c>
      <c r="G32" s="143">
        <f t="shared" si="6"/>
        <v>902</v>
      </c>
      <c r="H32" s="143">
        <f t="shared" si="6"/>
        <v>236</v>
      </c>
      <c r="I32" s="143">
        <f t="shared" si="6"/>
        <v>479.5</v>
      </c>
      <c r="J32" s="143">
        <f t="shared" si="6"/>
        <v>266.9436</v>
      </c>
      <c r="K32" s="143">
        <f t="shared" si="6"/>
        <v>262.28</v>
      </c>
      <c r="L32" s="143">
        <f t="shared" ref="L32:X32" si="7">L30*L31</f>
        <v>1773.31</v>
      </c>
      <c r="M32" s="143">
        <f t="shared" si="7"/>
        <v>135.3</v>
      </c>
      <c r="N32" s="143">
        <f t="shared" si="7"/>
        <v>177.6</v>
      </c>
      <c r="O32" s="143">
        <f t="shared" si="7"/>
        <v>215.6</v>
      </c>
      <c r="P32" s="143">
        <f t="shared" si="7"/>
        <v>486</v>
      </c>
      <c r="Q32" s="143">
        <f t="shared" si="7"/>
        <v>4618.4</v>
      </c>
      <c r="R32" s="143">
        <f t="shared" si="7"/>
        <v>527.04</v>
      </c>
      <c r="S32" s="143">
        <f t="shared" si="7"/>
        <v>1179.83</v>
      </c>
      <c r="T32" s="143">
        <v>2278</v>
      </c>
      <c r="U32" s="143">
        <f t="shared" si="7"/>
        <v>330</v>
      </c>
      <c r="V32" s="143">
        <f t="shared" si="7"/>
        <v>27</v>
      </c>
      <c r="W32" s="143">
        <f t="shared" si="7"/>
        <v>13</v>
      </c>
      <c r="X32" s="143">
        <f t="shared" si="7"/>
        <v>143</v>
      </c>
      <c r="Y32" s="74">
        <f>SUM(C32:X32)</f>
        <v>18699.0036</v>
      </c>
    </row>
    <row r="33" ht="15.6" spans="1:25">
      <c r="A33" s="55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>
        <f>Y32/Y2</f>
        <v>141.659118181818</v>
      </c>
    </row>
    <row r="34" customFormat="1" ht="27" customHeight="1" spans="2:2">
      <c r="B34" s="57" t="s">
        <v>48</v>
      </c>
    </row>
    <row r="35" customFormat="1" ht="27" customHeight="1" spans="2:2">
      <c r="B35" s="57" t="s">
        <v>49</v>
      </c>
    </row>
    <row r="36" customFormat="1" ht="27" customHeight="1" spans="2:2">
      <c r="B36" s="57" t="s">
        <v>50</v>
      </c>
    </row>
  </sheetData>
  <mergeCells count="37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5"/>
  </mergeCells>
  <pageMargins left="0.0784722222222222" right="0.196527777777778" top="1.05069444444444" bottom="1.05069444444444" header="0.708333333333333" footer="0.786805555555556"/>
  <pageSetup paperSize="9" scale="68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E36"/>
  <sheetViews>
    <sheetView workbookViewId="0">
      <pane ySplit="7" topLeftCell="A17" activePane="bottomLeft" state="frozen"/>
      <selection/>
      <selection pane="bottomLeft" activeCell="G25" sqref="G25"/>
    </sheetView>
  </sheetViews>
  <sheetFormatPr defaultColWidth="11.537037037037" defaultRowHeight="13.2"/>
  <cols>
    <col min="1" max="1" width="6.33333333333333" customWidth="1"/>
    <col min="2" max="2" width="24.3333333333333" customWidth="1"/>
    <col min="3" max="3" width="7" customWidth="1"/>
    <col min="4" max="4" width="7.22222222222222" customWidth="1"/>
    <col min="5" max="5" width="6.11111111111111" customWidth="1"/>
    <col min="6" max="6" width="7" customWidth="1"/>
    <col min="7" max="7" width="6.22222222222222" customWidth="1"/>
    <col min="8" max="8" width="6.55555555555556" customWidth="1"/>
    <col min="9" max="9" width="6.44444444444444" customWidth="1"/>
    <col min="10" max="10" width="6.22222222222222" customWidth="1"/>
    <col min="11" max="11" width="6.55555555555556" customWidth="1"/>
    <col min="12" max="13" width="7.22222222222222" customWidth="1"/>
    <col min="14" max="14" width="7.33333333333333" customWidth="1"/>
    <col min="15" max="16" width="7.22222222222222" customWidth="1"/>
    <col min="17" max="17" width="6.44444444444444" customWidth="1"/>
    <col min="18" max="18" width="6.22222222222222" customWidth="1"/>
    <col min="19" max="19" width="6" customWidth="1"/>
    <col min="20" max="20" width="6.11111111111111" customWidth="1"/>
    <col min="21" max="21" width="6.44444444444444" customWidth="1"/>
    <col min="22" max="22" width="7.33333333333333" customWidth="1"/>
    <col min="23" max="23" width="6.22222222222222" customWidth="1"/>
    <col min="24" max="24" width="7.33333333333333" customWidth="1"/>
    <col min="25" max="25" width="7" customWidth="1"/>
    <col min="26" max="26" width="7.33333333333333" customWidth="1"/>
    <col min="27" max="27" width="5.44444444444444" customWidth="1"/>
    <col min="28" max="28" width="6.33333333333333" customWidth="1"/>
    <col min="29" max="29" width="5.33333333333333" customWidth="1"/>
    <col min="30" max="30" width="6.11111111111111" customWidth="1"/>
    <col min="31" max="31" width="8.44444444444444" customWidth="1"/>
  </cols>
  <sheetData>
    <row r="1" s="1" customFormat="1" ht="43" customHeight="1" spans="1:1">
      <c r="A1" s="1" t="s">
        <v>0</v>
      </c>
    </row>
    <row r="2" customHeight="1" spans="1:31">
      <c r="A2" s="2"/>
      <c r="B2" s="75" t="s">
        <v>165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7</v>
      </c>
      <c r="H2" s="5" t="s">
        <v>70</v>
      </c>
      <c r="I2" s="5" t="s">
        <v>58</v>
      </c>
      <c r="J2" s="5" t="s">
        <v>10</v>
      </c>
      <c r="K2" s="5" t="s">
        <v>11</v>
      </c>
      <c r="L2" s="5" t="s">
        <v>86</v>
      </c>
      <c r="M2" s="5" t="s">
        <v>72</v>
      </c>
      <c r="N2" s="5" t="s">
        <v>87</v>
      </c>
      <c r="O2" s="5" t="s">
        <v>166</v>
      </c>
      <c r="P2" s="5" t="s">
        <v>150</v>
      </c>
      <c r="Q2" s="5" t="s">
        <v>85</v>
      </c>
      <c r="R2" s="5" t="s">
        <v>13</v>
      </c>
      <c r="S2" s="5" t="s">
        <v>14</v>
      </c>
      <c r="T2" s="5" t="s">
        <v>15</v>
      </c>
      <c r="U2" s="5" t="s">
        <v>16</v>
      </c>
      <c r="V2" s="5" t="s">
        <v>17</v>
      </c>
      <c r="W2" s="5" t="s">
        <v>25</v>
      </c>
      <c r="X2" s="5" t="s">
        <v>21</v>
      </c>
      <c r="Y2" s="5" t="s">
        <v>9</v>
      </c>
      <c r="Z2" s="5" t="s">
        <v>89</v>
      </c>
      <c r="AA2" s="5" t="s">
        <v>26</v>
      </c>
      <c r="AB2" s="5" t="s">
        <v>73</v>
      </c>
      <c r="AC2" s="5" t="s">
        <v>90</v>
      </c>
      <c r="AD2" s="63" t="s">
        <v>91</v>
      </c>
      <c r="AE2" s="64">
        <v>129</v>
      </c>
    </row>
    <row r="3" spans="1:31">
      <c r="A3" s="6"/>
      <c r="B3" s="7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65"/>
      <c r="AE3" s="66"/>
    </row>
    <row r="4" spans="1:31">
      <c r="A4" s="6"/>
      <c r="B4" s="7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5"/>
      <c r="AE4" s="66"/>
    </row>
    <row r="5" ht="12" customHeight="1" spans="1:31">
      <c r="A5" s="6"/>
      <c r="B5" s="7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65"/>
      <c r="AE5" s="66"/>
    </row>
    <row r="6" spans="1:31">
      <c r="A6" s="6"/>
      <c r="B6" s="7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5"/>
      <c r="AE6" s="66"/>
    </row>
    <row r="7" ht="28" customHeight="1" spans="1:31">
      <c r="A7" s="10"/>
      <c r="B7" s="7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67"/>
      <c r="AE7" s="68"/>
    </row>
    <row r="8" ht="16" customHeight="1" spans="1:31">
      <c r="A8" s="14"/>
      <c r="B8" s="78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69" t="s">
        <v>28</v>
      </c>
    </row>
    <row r="9" spans="1:31">
      <c r="A9" s="18" t="s">
        <v>29</v>
      </c>
      <c r="B9" s="19" t="s">
        <v>116</v>
      </c>
      <c r="C9" s="20">
        <v>0.148</v>
      </c>
      <c r="D9" s="21"/>
      <c r="E9" s="21">
        <v>0.0062</v>
      </c>
      <c r="F9" s="22"/>
      <c r="G9" s="22"/>
      <c r="H9" s="21">
        <v>0.0154</v>
      </c>
      <c r="I9" s="21"/>
      <c r="J9" s="21"/>
      <c r="K9" s="21"/>
      <c r="L9" s="21"/>
      <c r="M9" s="21"/>
      <c r="N9" s="21"/>
      <c r="O9" s="21"/>
      <c r="P9" s="21"/>
      <c r="Q9" s="21">
        <v>0.0114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59"/>
      <c r="AE9" s="70" t="s">
        <v>76</v>
      </c>
    </row>
    <row r="10" spans="1:31">
      <c r="A10" s="23"/>
      <c r="B10" s="24" t="s">
        <v>32</v>
      </c>
      <c r="C10" s="25"/>
      <c r="D10" s="26"/>
      <c r="E10" s="26">
        <v>0.0083</v>
      </c>
      <c r="F10" s="27">
        <v>0.00063</v>
      </c>
      <c r="G10" s="26">
        <v>0.0031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60"/>
      <c r="AE10" s="71"/>
    </row>
    <row r="11" spans="1:31">
      <c r="A11" s="23"/>
      <c r="B11" s="28" t="s">
        <v>33</v>
      </c>
      <c r="C11" s="25"/>
      <c r="D11" s="26">
        <v>0.0103</v>
      </c>
      <c r="E11" s="26"/>
      <c r="F11" s="27"/>
      <c r="G11" s="27"/>
      <c r="H11" s="27"/>
      <c r="I11" s="26"/>
      <c r="J11" s="26">
        <v>0.0324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60"/>
      <c r="AE11" s="71"/>
    </row>
    <row r="12" spans="1:31">
      <c r="A12" s="23"/>
      <c r="B12" s="24"/>
      <c r="C12" s="25"/>
      <c r="D12" s="26"/>
      <c r="E12" s="26"/>
      <c r="F12" s="27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60"/>
      <c r="AE12" s="71"/>
    </row>
    <row r="13" ht="13.95" spans="1:31">
      <c r="A13" s="29"/>
      <c r="B13" s="30"/>
      <c r="C13" s="31"/>
      <c r="D13" s="32"/>
      <c r="E13" s="32"/>
      <c r="F13" s="33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61"/>
      <c r="AE13" s="71"/>
    </row>
    <row r="14" spans="1:31">
      <c r="A14" s="18" t="s">
        <v>34</v>
      </c>
      <c r="B14" s="19" t="s">
        <v>86</v>
      </c>
      <c r="C14" s="20"/>
      <c r="D14" s="21"/>
      <c r="E14" s="21"/>
      <c r="F14" s="22"/>
      <c r="G14" s="22"/>
      <c r="H14" s="22"/>
      <c r="I14" s="21"/>
      <c r="J14" s="21"/>
      <c r="K14" s="21"/>
      <c r="L14" s="21">
        <v>0.1558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59"/>
      <c r="AE14" s="71"/>
    </row>
    <row r="15" spans="1:31">
      <c r="A15" s="23"/>
      <c r="B15" s="24"/>
      <c r="C15" s="25"/>
      <c r="D15" s="26"/>
      <c r="E15" s="26"/>
      <c r="F15" s="27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60"/>
      <c r="AE15" s="71"/>
    </row>
    <row r="16" spans="1:31">
      <c r="A16" s="23"/>
      <c r="B16" s="24"/>
      <c r="C16" s="25"/>
      <c r="D16" s="26"/>
      <c r="E16" s="26"/>
      <c r="F16" s="27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60"/>
      <c r="AE16" s="71"/>
    </row>
    <row r="17" ht="13.95" spans="1:31">
      <c r="A17" s="34"/>
      <c r="B17" s="80"/>
      <c r="C17" s="35"/>
      <c r="D17" s="36"/>
      <c r="E17" s="36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62"/>
      <c r="AE17" s="71"/>
    </row>
    <row r="18" ht="18" customHeight="1" spans="1:31">
      <c r="A18" s="38" t="s">
        <v>35</v>
      </c>
      <c r="B18" s="39" t="s">
        <v>93</v>
      </c>
      <c r="C18" s="20"/>
      <c r="D18" s="21"/>
      <c r="E18" s="21"/>
      <c r="F18" s="22"/>
      <c r="G18" s="22"/>
      <c r="H18" s="22"/>
      <c r="I18" s="21"/>
      <c r="J18" s="21"/>
      <c r="K18" s="21"/>
      <c r="L18" s="21"/>
      <c r="M18" s="21"/>
      <c r="N18" s="21">
        <v>0.045</v>
      </c>
      <c r="O18" s="21">
        <v>0.015</v>
      </c>
      <c r="P18" s="21">
        <v>0.0088</v>
      </c>
      <c r="Q18" s="21">
        <v>0.005</v>
      </c>
      <c r="R18" s="21">
        <v>0.0944</v>
      </c>
      <c r="S18" s="21">
        <v>0.0104</v>
      </c>
      <c r="T18" s="21">
        <v>0.011</v>
      </c>
      <c r="U18" s="21">
        <v>0.0021</v>
      </c>
      <c r="V18" s="21"/>
      <c r="W18" s="21"/>
      <c r="X18" s="21">
        <v>0.0083</v>
      </c>
      <c r="Y18" s="21"/>
      <c r="Z18" s="21"/>
      <c r="AA18" s="21"/>
      <c r="AB18" s="21"/>
      <c r="AC18" s="21"/>
      <c r="AD18" s="59"/>
      <c r="AE18" s="71"/>
    </row>
    <row r="19" spans="1:31">
      <c r="A19" s="40"/>
      <c r="B19" s="81" t="s">
        <v>127</v>
      </c>
      <c r="C19" s="25"/>
      <c r="D19" s="26"/>
      <c r="E19" s="26"/>
      <c r="F19" s="27"/>
      <c r="G19" s="27"/>
      <c r="H19" s="27"/>
      <c r="I19" s="26"/>
      <c r="J19" s="26"/>
      <c r="K19" s="26"/>
      <c r="L19" s="26"/>
      <c r="M19" s="26">
        <v>0.073</v>
      </c>
      <c r="N19" s="26"/>
      <c r="O19" s="26"/>
      <c r="P19" s="26"/>
      <c r="Q19" s="26"/>
      <c r="R19" s="26"/>
      <c r="S19" s="26">
        <v>0.0113</v>
      </c>
      <c r="T19" s="26">
        <v>0.0154</v>
      </c>
      <c r="U19" s="26">
        <v>0.0062</v>
      </c>
      <c r="V19" s="26">
        <v>0.2373</v>
      </c>
      <c r="W19" s="26"/>
      <c r="X19" s="26"/>
      <c r="Y19" s="26"/>
      <c r="Z19" s="26"/>
      <c r="AA19" s="26"/>
      <c r="AB19" s="26"/>
      <c r="AC19" s="26"/>
      <c r="AD19" s="60"/>
      <c r="AE19" s="71"/>
    </row>
    <row r="20" spans="1:31">
      <c r="A20" s="40"/>
      <c r="B20" s="41" t="s">
        <v>96</v>
      </c>
      <c r="C20" s="25"/>
      <c r="D20" s="26"/>
      <c r="E20" s="26">
        <v>0.008</v>
      </c>
      <c r="F20" s="27"/>
      <c r="G20" s="27"/>
      <c r="H20" s="27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0.015</v>
      </c>
      <c r="X20" s="26"/>
      <c r="Y20" s="26">
        <v>0.015</v>
      </c>
      <c r="Z20" s="26"/>
      <c r="AA20" s="26"/>
      <c r="AB20" s="26"/>
      <c r="AC20" s="26"/>
      <c r="AD20" s="60"/>
      <c r="AE20" s="71"/>
    </row>
    <row r="21" spans="1:31">
      <c r="A21" s="40"/>
      <c r="B21" s="28" t="s">
        <v>40</v>
      </c>
      <c r="C21" s="25"/>
      <c r="D21" s="26"/>
      <c r="E21" s="26"/>
      <c r="F21" s="27"/>
      <c r="G21" s="27"/>
      <c r="H21" s="27"/>
      <c r="I21" s="26"/>
      <c r="J21" s="26"/>
      <c r="K21" s="26">
        <v>0.0524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 t="s">
        <v>141</v>
      </c>
      <c r="X21" s="26"/>
      <c r="Y21" s="26"/>
      <c r="Z21" s="26"/>
      <c r="AA21" s="26"/>
      <c r="AB21" s="26"/>
      <c r="AC21" s="26"/>
      <c r="AD21" s="60"/>
      <c r="AE21" s="71"/>
    </row>
    <row r="22" spans="1:31">
      <c r="A22" s="40"/>
      <c r="B22" s="28"/>
      <c r="C22" s="35"/>
      <c r="D22" s="36"/>
      <c r="E22" s="36"/>
      <c r="F22" s="37"/>
      <c r="G22" s="37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62"/>
      <c r="AE22" s="71"/>
    </row>
    <row r="23" ht="13.95" spans="1:31">
      <c r="A23" s="43"/>
      <c r="B23" s="44"/>
      <c r="C23" s="31"/>
      <c r="D23" s="32"/>
      <c r="E23" s="32"/>
      <c r="F23" s="33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 t="s">
        <v>141</v>
      </c>
      <c r="Z23" s="32"/>
      <c r="AA23" s="32"/>
      <c r="AB23" s="32"/>
      <c r="AC23" s="32"/>
      <c r="AD23" s="61"/>
      <c r="AE23" s="71"/>
    </row>
    <row r="24" spans="1:31">
      <c r="A24" s="38" t="s">
        <v>41</v>
      </c>
      <c r="B24" s="19" t="s">
        <v>97</v>
      </c>
      <c r="C24" s="20">
        <v>0.0148</v>
      </c>
      <c r="D24" s="21">
        <v>0.0023</v>
      </c>
      <c r="E24" s="21">
        <v>0.01</v>
      </c>
      <c r="F24" s="22"/>
      <c r="G24" s="22"/>
      <c r="H24" s="22"/>
      <c r="I24" s="21">
        <v>0.005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0.073</v>
      </c>
      <c r="AA24" s="21"/>
      <c r="AB24" s="21"/>
      <c r="AC24" s="21">
        <v>6</v>
      </c>
      <c r="AD24" s="59">
        <v>10</v>
      </c>
      <c r="AE24" s="71"/>
    </row>
    <row r="25" spans="1:31">
      <c r="A25" s="40"/>
      <c r="B25" s="24" t="s">
        <v>98</v>
      </c>
      <c r="C25" s="25"/>
      <c r="D25" s="26"/>
      <c r="E25" s="26">
        <v>0.003</v>
      </c>
      <c r="F25" s="27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>
        <v>0.03</v>
      </c>
      <c r="Y25" s="26"/>
      <c r="Z25" s="26"/>
      <c r="AA25" s="26"/>
      <c r="AB25" s="26"/>
      <c r="AC25" s="26"/>
      <c r="AD25" s="60"/>
      <c r="AE25" s="71"/>
    </row>
    <row r="26" spans="1:31">
      <c r="A26" s="40"/>
      <c r="B26" s="24" t="s">
        <v>67</v>
      </c>
      <c r="C26" s="25"/>
      <c r="D26" s="26"/>
      <c r="E26" s="26">
        <v>0.0073</v>
      </c>
      <c r="F26" s="27">
        <v>0.0006</v>
      </c>
      <c r="G26" s="27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60"/>
      <c r="AE26" s="71"/>
    </row>
    <row r="27" ht="13.95" spans="1:31">
      <c r="A27" s="43"/>
      <c r="B27" s="30"/>
      <c r="C27" s="31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>
        <v>1</v>
      </c>
      <c r="AB27" s="32">
        <v>0.5</v>
      </c>
      <c r="AC27" s="32"/>
      <c r="AD27" s="61"/>
      <c r="AE27" s="87"/>
    </row>
    <row r="28" ht="15.6" spans="1:31">
      <c r="A28" s="45" t="s">
        <v>44</v>
      </c>
      <c r="B28" s="46"/>
      <c r="C28" s="20">
        <f t="shared" ref="C28:H28" si="0">SUM(C9:C27)</f>
        <v>0.1628</v>
      </c>
      <c r="D28" s="21">
        <f t="shared" si="0"/>
        <v>0.0126</v>
      </c>
      <c r="E28" s="21">
        <f t="shared" si="0"/>
        <v>0.0428</v>
      </c>
      <c r="F28" s="21">
        <f t="shared" si="0"/>
        <v>0.00123</v>
      </c>
      <c r="G28" s="21">
        <f t="shared" si="0"/>
        <v>0.0031</v>
      </c>
      <c r="H28" s="21">
        <f t="shared" si="0"/>
        <v>0.0154</v>
      </c>
      <c r="I28" s="21">
        <f t="shared" ref="I28:P28" si="1">SUM(I9:I27)</f>
        <v>0.005</v>
      </c>
      <c r="J28" s="21">
        <f t="shared" si="1"/>
        <v>0.0324</v>
      </c>
      <c r="K28" s="21">
        <f t="shared" si="1"/>
        <v>0.0524</v>
      </c>
      <c r="L28" s="21">
        <f t="shared" si="1"/>
        <v>0.1558</v>
      </c>
      <c r="M28" s="21">
        <f t="shared" si="1"/>
        <v>0.073</v>
      </c>
      <c r="N28" s="21">
        <f t="shared" si="1"/>
        <v>0.045</v>
      </c>
      <c r="O28" s="21">
        <f t="shared" si="1"/>
        <v>0.015</v>
      </c>
      <c r="P28" s="21">
        <f t="shared" si="1"/>
        <v>0.0088</v>
      </c>
      <c r="Q28" s="21">
        <f t="shared" ref="Q28:AB28" si="2">SUM(Q9:Q27)</f>
        <v>0.0164</v>
      </c>
      <c r="R28" s="21">
        <f t="shared" si="2"/>
        <v>0.0944</v>
      </c>
      <c r="S28" s="21">
        <f t="shared" si="2"/>
        <v>0.0217</v>
      </c>
      <c r="T28" s="21">
        <f t="shared" si="2"/>
        <v>0.0264</v>
      </c>
      <c r="U28" s="21">
        <f t="shared" si="2"/>
        <v>0.0083</v>
      </c>
      <c r="V28" s="21">
        <f t="shared" si="2"/>
        <v>0.2373</v>
      </c>
      <c r="W28" s="21">
        <f t="shared" si="2"/>
        <v>0.015</v>
      </c>
      <c r="X28" s="21">
        <f t="shared" si="2"/>
        <v>0.0383</v>
      </c>
      <c r="Y28" s="21">
        <f t="shared" si="2"/>
        <v>0.015</v>
      </c>
      <c r="Z28" s="21">
        <f t="shared" si="2"/>
        <v>0.073</v>
      </c>
      <c r="AA28" s="21">
        <v>1</v>
      </c>
      <c r="AB28" s="21">
        <v>0.5</v>
      </c>
      <c r="AC28" s="21">
        <v>6</v>
      </c>
      <c r="AD28" s="59">
        <v>10</v>
      </c>
      <c r="AE28" s="91"/>
    </row>
    <row r="29" ht="15.6" hidden="1" spans="1:31">
      <c r="A29" s="47" t="s">
        <v>45</v>
      </c>
      <c r="B29" s="48"/>
      <c r="C29" s="25">
        <f t="shared" ref="C29:P29" si="3">129*C28</f>
        <v>21.0012</v>
      </c>
      <c r="D29" s="25">
        <f t="shared" si="3"/>
        <v>1.6254</v>
      </c>
      <c r="E29" s="25">
        <f t="shared" si="3"/>
        <v>5.5212</v>
      </c>
      <c r="F29" s="25">
        <f t="shared" si="3"/>
        <v>0.15867</v>
      </c>
      <c r="G29" s="25">
        <f t="shared" si="3"/>
        <v>0.3999</v>
      </c>
      <c r="H29" s="25">
        <f t="shared" si="3"/>
        <v>1.9866</v>
      </c>
      <c r="I29" s="25">
        <f t="shared" si="3"/>
        <v>0.645</v>
      </c>
      <c r="J29" s="25">
        <f t="shared" si="3"/>
        <v>4.1796</v>
      </c>
      <c r="K29" s="25">
        <f t="shared" si="3"/>
        <v>6.7596</v>
      </c>
      <c r="L29" s="25">
        <f t="shared" si="3"/>
        <v>20.0982</v>
      </c>
      <c r="M29" s="25">
        <f t="shared" si="3"/>
        <v>9.417</v>
      </c>
      <c r="N29" s="25">
        <f t="shared" si="3"/>
        <v>5.805</v>
      </c>
      <c r="O29" s="25">
        <f t="shared" si="3"/>
        <v>1.935</v>
      </c>
      <c r="P29" s="25">
        <f t="shared" si="3"/>
        <v>1.1352</v>
      </c>
      <c r="Q29" s="25">
        <f t="shared" ref="Q29:AD29" si="4">129*Q28</f>
        <v>2.1156</v>
      </c>
      <c r="R29" s="25">
        <f t="shared" si="4"/>
        <v>12.1776</v>
      </c>
      <c r="S29" s="25">
        <f t="shared" si="4"/>
        <v>2.7993</v>
      </c>
      <c r="T29" s="25">
        <f t="shared" si="4"/>
        <v>3.4056</v>
      </c>
      <c r="U29" s="25">
        <f t="shared" si="4"/>
        <v>1.0707</v>
      </c>
      <c r="V29" s="25">
        <f t="shared" si="4"/>
        <v>30.6117</v>
      </c>
      <c r="W29" s="25">
        <f t="shared" si="4"/>
        <v>1.935</v>
      </c>
      <c r="X29" s="25">
        <f t="shared" si="4"/>
        <v>4.9407</v>
      </c>
      <c r="Y29" s="25">
        <f t="shared" si="4"/>
        <v>1.935</v>
      </c>
      <c r="Z29" s="25">
        <f t="shared" si="4"/>
        <v>9.417</v>
      </c>
      <c r="AA29" s="25">
        <v>1</v>
      </c>
      <c r="AB29" s="25">
        <v>0.5</v>
      </c>
      <c r="AC29" s="25">
        <v>6</v>
      </c>
      <c r="AD29" s="25">
        <v>10</v>
      </c>
      <c r="AE29" s="73">
        <f>79*AE28</f>
        <v>0</v>
      </c>
    </row>
    <row r="30" ht="15.6" spans="1:31">
      <c r="A30" s="47" t="s">
        <v>45</v>
      </c>
      <c r="B30" s="48"/>
      <c r="C30" s="49">
        <f t="shared" ref="C30:H30" si="5">ROUND(C29,2)</f>
        <v>21</v>
      </c>
      <c r="D30" s="50">
        <f t="shared" si="5"/>
        <v>1.63</v>
      </c>
      <c r="E30" s="50">
        <f t="shared" si="5"/>
        <v>5.52</v>
      </c>
      <c r="F30" s="50">
        <f t="shared" si="5"/>
        <v>0.16</v>
      </c>
      <c r="G30" s="50">
        <f t="shared" si="5"/>
        <v>0.4</v>
      </c>
      <c r="H30" s="50">
        <f t="shared" si="5"/>
        <v>1.99</v>
      </c>
      <c r="I30" s="50">
        <f t="shared" ref="I30:P30" si="6">ROUND(I29,2)</f>
        <v>0.65</v>
      </c>
      <c r="J30" s="50">
        <f t="shared" si="6"/>
        <v>4.18</v>
      </c>
      <c r="K30" s="50">
        <f t="shared" si="6"/>
        <v>6.76</v>
      </c>
      <c r="L30" s="50">
        <f t="shared" si="6"/>
        <v>20.1</v>
      </c>
      <c r="M30" s="50">
        <f t="shared" si="6"/>
        <v>9.42</v>
      </c>
      <c r="N30" s="58">
        <f t="shared" si="6"/>
        <v>5.81</v>
      </c>
      <c r="O30" s="58">
        <f t="shared" si="6"/>
        <v>1.94</v>
      </c>
      <c r="P30" s="58">
        <f t="shared" si="6"/>
        <v>1.14</v>
      </c>
      <c r="Q30" s="58">
        <f t="shared" ref="Q30:AB30" si="7">ROUND(Q29,2)</f>
        <v>2.12</v>
      </c>
      <c r="R30" s="58">
        <f t="shared" si="7"/>
        <v>12.18</v>
      </c>
      <c r="S30" s="58">
        <f t="shared" si="7"/>
        <v>2.8</v>
      </c>
      <c r="T30" s="58">
        <f t="shared" si="7"/>
        <v>3.41</v>
      </c>
      <c r="U30" s="58">
        <f t="shared" si="7"/>
        <v>1.07</v>
      </c>
      <c r="V30" s="58">
        <f t="shared" si="7"/>
        <v>30.61</v>
      </c>
      <c r="W30" s="58">
        <f t="shared" si="7"/>
        <v>1.94</v>
      </c>
      <c r="X30" s="58">
        <f t="shared" si="7"/>
        <v>4.94</v>
      </c>
      <c r="Y30" s="58">
        <f t="shared" si="7"/>
        <v>1.94</v>
      </c>
      <c r="Z30" s="58">
        <f t="shared" si="7"/>
        <v>9.42</v>
      </c>
      <c r="AA30" s="58">
        <v>1</v>
      </c>
      <c r="AB30" s="58">
        <v>0.5</v>
      </c>
      <c r="AC30" s="58">
        <v>6</v>
      </c>
      <c r="AD30" s="72">
        <v>10</v>
      </c>
      <c r="AE30" s="73"/>
    </row>
    <row r="31" ht="15.6" spans="1:31">
      <c r="A31" s="47" t="s">
        <v>46</v>
      </c>
      <c r="B31" s="48"/>
      <c r="C31" s="49">
        <v>77</v>
      </c>
      <c r="D31" s="51">
        <v>760</v>
      </c>
      <c r="E31" s="51">
        <v>80</v>
      </c>
      <c r="F31" s="51">
        <v>1475</v>
      </c>
      <c r="G31" s="50">
        <v>180</v>
      </c>
      <c r="H31" s="50">
        <v>70</v>
      </c>
      <c r="I31" s="50">
        <v>145</v>
      </c>
      <c r="J31" s="51">
        <v>62.37</v>
      </c>
      <c r="K31" s="51">
        <v>39.5</v>
      </c>
      <c r="L31" s="50">
        <v>120</v>
      </c>
      <c r="M31" s="50">
        <v>230</v>
      </c>
      <c r="N31" s="58">
        <v>430</v>
      </c>
      <c r="O31" s="58">
        <v>205</v>
      </c>
      <c r="P31" s="58">
        <v>220</v>
      </c>
      <c r="Q31" s="58">
        <v>53</v>
      </c>
      <c r="R31" s="50">
        <v>47</v>
      </c>
      <c r="S31" s="50">
        <v>41</v>
      </c>
      <c r="T31" s="58">
        <v>60</v>
      </c>
      <c r="U31" s="58">
        <v>220</v>
      </c>
      <c r="V31" s="58">
        <v>80</v>
      </c>
      <c r="W31" s="58">
        <v>280</v>
      </c>
      <c r="X31" s="58">
        <v>350</v>
      </c>
      <c r="Y31" s="50">
        <v>120</v>
      </c>
      <c r="Z31" s="58">
        <v>240</v>
      </c>
      <c r="AA31" s="58">
        <v>13</v>
      </c>
      <c r="AB31" s="58">
        <v>320</v>
      </c>
      <c r="AC31" s="58">
        <v>11</v>
      </c>
      <c r="AD31" s="72">
        <v>2.1</v>
      </c>
      <c r="AE31" s="24"/>
    </row>
    <row r="32" ht="16.35" spans="1:31">
      <c r="A32" s="52" t="s">
        <v>47</v>
      </c>
      <c r="B32" s="53"/>
      <c r="C32" s="54">
        <f>C31*C30</f>
        <v>1617</v>
      </c>
      <c r="D32" s="54">
        <f t="shared" ref="D32:AC32" si="8">D31*D30</f>
        <v>1238.8</v>
      </c>
      <c r="E32" s="54">
        <f t="shared" si="8"/>
        <v>441.6</v>
      </c>
      <c r="F32" s="54">
        <f t="shared" si="8"/>
        <v>236</v>
      </c>
      <c r="G32" s="54">
        <f t="shared" si="8"/>
        <v>72</v>
      </c>
      <c r="H32" s="54">
        <f t="shared" si="8"/>
        <v>139.3</v>
      </c>
      <c r="I32" s="54">
        <f t="shared" si="8"/>
        <v>94.25</v>
      </c>
      <c r="J32" s="54">
        <f t="shared" si="8"/>
        <v>260.7066</v>
      </c>
      <c r="K32" s="54">
        <f t="shared" si="8"/>
        <v>267.02</v>
      </c>
      <c r="L32" s="54">
        <f t="shared" si="8"/>
        <v>2412</v>
      </c>
      <c r="M32" s="54">
        <f t="shared" si="8"/>
        <v>2166.6</v>
      </c>
      <c r="N32" s="54">
        <f t="shared" si="8"/>
        <v>2498.3</v>
      </c>
      <c r="O32" s="54">
        <f t="shared" si="8"/>
        <v>397.7</v>
      </c>
      <c r="P32" s="54">
        <f t="shared" si="8"/>
        <v>250.8</v>
      </c>
      <c r="Q32" s="54">
        <f t="shared" si="8"/>
        <v>112.36</v>
      </c>
      <c r="R32" s="54">
        <f t="shared" si="8"/>
        <v>572.46</v>
      </c>
      <c r="S32" s="54">
        <f t="shared" si="8"/>
        <v>114.8</v>
      </c>
      <c r="T32" s="54">
        <f t="shared" si="8"/>
        <v>204.6</v>
      </c>
      <c r="U32" s="54">
        <f t="shared" si="8"/>
        <v>235.4</v>
      </c>
      <c r="V32" s="54">
        <f t="shared" si="8"/>
        <v>2448.8</v>
      </c>
      <c r="W32" s="54">
        <f t="shared" si="8"/>
        <v>543.2</v>
      </c>
      <c r="X32" s="54">
        <f t="shared" si="8"/>
        <v>1729</v>
      </c>
      <c r="Y32" s="54">
        <f t="shared" si="8"/>
        <v>232.8</v>
      </c>
      <c r="Z32" s="54">
        <f t="shared" si="8"/>
        <v>2260.8</v>
      </c>
      <c r="AA32" s="54">
        <f t="shared" si="8"/>
        <v>13</v>
      </c>
      <c r="AB32" s="54">
        <f t="shared" si="8"/>
        <v>160</v>
      </c>
      <c r="AC32" s="54">
        <f t="shared" si="8"/>
        <v>66</v>
      </c>
      <c r="AD32" s="54">
        <f>AD31*AD30</f>
        <v>21</v>
      </c>
      <c r="AE32" s="74">
        <f>SUM(C32:AD32)</f>
        <v>20806.2966</v>
      </c>
    </row>
    <row r="33" ht="15.6" spans="1:31">
      <c r="A33" s="55"/>
      <c r="B33" s="55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56">
        <f>AE32/AE2</f>
        <v>161.289120930233</v>
      </c>
    </row>
    <row r="34" customFormat="1" ht="27" customHeight="1" spans="2:17">
      <c r="B34" s="57" t="s">
        <v>48</v>
      </c>
      <c r="M34" s="56"/>
      <c r="N34" s="90"/>
      <c r="O34" s="90"/>
      <c r="P34" s="90"/>
      <c r="Q34" s="90"/>
    </row>
    <row r="35" customFormat="1" ht="27" customHeight="1" spans="2:17">
      <c r="B35" s="57" t="s">
        <v>49</v>
      </c>
      <c r="M35" s="56"/>
      <c r="N35" s="90"/>
      <c r="O35" s="90"/>
      <c r="P35" s="90"/>
      <c r="Q35" s="90"/>
    </row>
    <row r="36" customFormat="1" ht="27" customHeight="1" spans="2:2">
      <c r="B36" s="57" t="s">
        <v>50</v>
      </c>
    </row>
  </sheetData>
  <mergeCells count="43">
    <mergeCell ref="A1:AD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7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8"/>
  <sheetViews>
    <sheetView workbookViewId="0">
      <pane ySplit="7" topLeftCell="A20" activePane="bottomLeft" state="frozen"/>
      <selection/>
      <selection pane="bottomLeft" activeCell="A31" sqref="$A31:$XFD31"/>
    </sheetView>
  </sheetViews>
  <sheetFormatPr defaultColWidth="11.537037037037" defaultRowHeight="13.2"/>
  <cols>
    <col min="1" max="1" width="6.33333333333333" customWidth="1"/>
    <col min="2" max="2" width="27.4444444444444" customWidth="1"/>
    <col min="3" max="3" width="7" customWidth="1"/>
    <col min="4" max="4" width="7.33333333333333" customWidth="1"/>
    <col min="5" max="5" width="6.11111111111111" customWidth="1"/>
    <col min="6" max="7" width="7" customWidth="1"/>
    <col min="8" max="9" width="6" customWidth="1"/>
    <col min="10" max="10" width="6.33333333333333" customWidth="1"/>
    <col min="11" max="11" width="6.11111111111111" customWidth="1"/>
    <col min="12" max="12" width="6" customWidth="1"/>
    <col min="13" max="13" width="7.11111111111111" customWidth="1"/>
    <col min="14" max="14" width="6.44444444444444" customWidth="1"/>
    <col min="15" max="15" width="6.33333333333333" customWidth="1"/>
    <col min="16" max="16" width="6.44444444444444" customWidth="1"/>
    <col min="17" max="17" width="6.66666666666667" customWidth="1"/>
    <col min="18" max="18" width="7.33333333333333" customWidth="1"/>
    <col min="19" max="19" width="7" customWidth="1"/>
    <col min="20" max="20" width="7.33333333333333" customWidth="1"/>
    <col min="21" max="21" width="5.55555555555556" customWidth="1"/>
    <col min="22" max="22" width="6.66666666666667" customWidth="1"/>
    <col min="23" max="23" width="7.55555555555556" customWidth="1"/>
    <col min="24" max="24" width="7.22222222222222" customWidth="1"/>
    <col min="25" max="25" width="5.88888888888889" customWidth="1"/>
    <col min="26" max="26" width="8.22222222222222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167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52</v>
      </c>
      <c r="I2" s="5" t="s">
        <v>71</v>
      </c>
      <c r="J2" s="5" t="s">
        <v>22</v>
      </c>
      <c r="K2" s="5" t="s">
        <v>10</v>
      </c>
      <c r="L2" s="5" t="s">
        <v>11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69</v>
      </c>
      <c r="R2" s="5" t="s">
        <v>19</v>
      </c>
      <c r="S2" s="5" t="s">
        <v>168</v>
      </c>
      <c r="T2" s="5" t="s">
        <v>21</v>
      </c>
      <c r="U2" s="5" t="s">
        <v>55</v>
      </c>
      <c r="V2" s="5" t="s">
        <v>57</v>
      </c>
      <c r="W2" s="5" t="s">
        <v>122</v>
      </c>
      <c r="X2" s="5" t="s">
        <v>24</v>
      </c>
      <c r="Y2" s="5" t="s">
        <v>26</v>
      </c>
      <c r="Z2" s="64">
        <v>118</v>
      </c>
    </row>
    <row r="3" spans="1:26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6"/>
    </row>
    <row r="4" spans="1:26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66"/>
    </row>
    <row r="5" ht="12" customHeight="1" spans="1:26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66"/>
    </row>
    <row r="6" spans="1:26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6"/>
    </row>
    <row r="7" ht="28" customHeight="1" spans="1:26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8"/>
    </row>
    <row r="8" ht="18" customHeight="1" spans="1:26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69" t="s">
        <v>28</v>
      </c>
    </row>
    <row r="9" spans="1:26">
      <c r="A9" s="18" t="s">
        <v>29</v>
      </c>
      <c r="B9" s="19" t="s">
        <v>106</v>
      </c>
      <c r="C9" s="20">
        <v>0.1614</v>
      </c>
      <c r="D9" s="21"/>
      <c r="E9" s="21">
        <v>0.006444</v>
      </c>
      <c r="F9" s="22"/>
      <c r="G9" s="22"/>
      <c r="H9" s="21"/>
      <c r="I9" s="21">
        <v>0.0164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9"/>
      <c r="V9" s="59"/>
      <c r="W9" s="59"/>
      <c r="X9" s="59"/>
      <c r="Y9" s="59"/>
      <c r="Z9" s="70" t="s">
        <v>132</v>
      </c>
    </row>
    <row r="10" spans="1:26">
      <c r="A10" s="23"/>
      <c r="B10" s="24" t="s">
        <v>67</v>
      </c>
      <c r="C10" s="25"/>
      <c r="D10" s="26"/>
      <c r="E10" s="26">
        <v>0.0084</v>
      </c>
      <c r="F10" s="27">
        <v>0.00064</v>
      </c>
      <c r="G10" s="2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0"/>
      <c r="V10" s="60"/>
      <c r="W10" s="60"/>
      <c r="X10" s="60"/>
      <c r="Y10" s="60"/>
      <c r="Z10" s="71"/>
    </row>
    <row r="11" spans="1:26">
      <c r="A11" s="23"/>
      <c r="B11" s="28" t="s">
        <v>77</v>
      </c>
      <c r="C11" s="25"/>
      <c r="D11" s="26">
        <v>0.01094</v>
      </c>
      <c r="E11" s="26"/>
      <c r="F11" s="27"/>
      <c r="G11" s="27"/>
      <c r="H11" s="26">
        <v>0.0133</v>
      </c>
      <c r="I11" s="26"/>
      <c r="J11" s="26"/>
      <c r="K11" s="26">
        <v>0.032444</v>
      </c>
      <c r="L11" s="26"/>
      <c r="M11" s="26"/>
      <c r="N11" s="26"/>
      <c r="O11" s="26"/>
      <c r="P11" s="26"/>
      <c r="Q11" s="26"/>
      <c r="R11" s="26"/>
      <c r="S11" s="26"/>
      <c r="T11" s="26"/>
      <c r="U11" s="60"/>
      <c r="V11" s="60"/>
      <c r="W11" s="60"/>
      <c r="X11" s="60"/>
      <c r="Y11" s="60"/>
      <c r="Z11" s="71"/>
    </row>
    <row r="12" spans="1:26">
      <c r="A12" s="23"/>
      <c r="B12" s="24"/>
      <c r="C12" s="25"/>
      <c r="D12" s="26"/>
      <c r="E12" s="26"/>
      <c r="F12" s="27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0"/>
      <c r="V12" s="60"/>
      <c r="W12" s="60"/>
      <c r="X12" s="60"/>
      <c r="Y12" s="60"/>
      <c r="Z12" s="71"/>
    </row>
    <row r="13" ht="13.95" spans="1:26">
      <c r="A13" s="29"/>
      <c r="B13" s="30"/>
      <c r="C13" s="31"/>
      <c r="D13" s="32"/>
      <c r="E13" s="32"/>
      <c r="F13" s="33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1"/>
      <c r="V13" s="61"/>
      <c r="W13" s="61"/>
      <c r="X13" s="61"/>
      <c r="Y13" s="61"/>
      <c r="Z13" s="71"/>
    </row>
    <row r="14" spans="1:26">
      <c r="A14" s="18" t="s">
        <v>34</v>
      </c>
      <c r="B14" s="19"/>
      <c r="C14" s="20"/>
      <c r="D14" s="21"/>
      <c r="E14" s="21"/>
      <c r="F14" s="22"/>
      <c r="G14" s="22"/>
      <c r="H14" s="22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59"/>
      <c r="V14" s="59"/>
      <c r="W14" s="59"/>
      <c r="X14" s="59"/>
      <c r="Y14" s="59"/>
      <c r="Z14" s="71"/>
    </row>
    <row r="15" spans="1:26">
      <c r="A15" s="23"/>
      <c r="B15" s="24" t="s">
        <v>122</v>
      </c>
      <c r="C15" s="25"/>
      <c r="D15" s="26"/>
      <c r="E15" s="26"/>
      <c r="F15" s="27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0"/>
      <c r="V15" s="60"/>
      <c r="W15" s="60">
        <v>0.105</v>
      </c>
      <c r="X15" s="60"/>
      <c r="Y15" s="60"/>
      <c r="Z15" s="71"/>
    </row>
    <row r="16" spans="1:26">
      <c r="A16" s="23"/>
      <c r="B16" s="24"/>
      <c r="C16" s="25"/>
      <c r="D16" s="26"/>
      <c r="E16" s="26"/>
      <c r="F16" s="27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0"/>
      <c r="V16" s="60"/>
      <c r="W16" s="60"/>
      <c r="X16" s="60"/>
      <c r="Y16" s="60"/>
      <c r="Z16" s="71"/>
    </row>
    <row r="17" ht="13.95" spans="1:26">
      <c r="A17" s="34"/>
      <c r="B17" s="30"/>
      <c r="C17" s="35"/>
      <c r="D17" s="36"/>
      <c r="E17" s="36"/>
      <c r="F17" s="37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62"/>
      <c r="V17" s="62"/>
      <c r="W17" s="62"/>
      <c r="X17" s="62"/>
      <c r="Y17" s="62"/>
      <c r="Z17" s="71"/>
    </row>
    <row r="18" ht="16" customHeight="1" spans="1:26">
      <c r="A18" s="38" t="s">
        <v>35</v>
      </c>
      <c r="B18" s="39" t="s">
        <v>169</v>
      </c>
      <c r="C18" s="20"/>
      <c r="D18" s="21"/>
      <c r="E18" s="21"/>
      <c r="F18" s="22"/>
      <c r="G18" s="22"/>
      <c r="H18" s="22"/>
      <c r="I18" s="22"/>
      <c r="J18" s="21"/>
      <c r="K18" s="21"/>
      <c r="L18" s="21"/>
      <c r="M18" s="21">
        <v>0.0834</v>
      </c>
      <c r="N18" s="21">
        <v>0.011</v>
      </c>
      <c r="O18" s="21">
        <v>0.011</v>
      </c>
      <c r="P18" s="21">
        <v>0.0021</v>
      </c>
      <c r="Q18" s="21">
        <v>0.005</v>
      </c>
      <c r="R18" s="21">
        <v>0.077</v>
      </c>
      <c r="S18" s="21"/>
      <c r="T18" s="21"/>
      <c r="U18" s="59"/>
      <c r="V18" s="59"/>
      <c r="W18" s="59"/>
      <c r="X18" s="59"/>
      <c r="Y18" s="59"/>
      <c r="Z18" s="71"/>
    </row>
    <row r="19" spans="1:26">
      <c r="A19" s="40"/>
      <c r="B19" s="41" t="s">
        <v>168</v>
      </c>
      <c r="C19" s="25"/>
      <c r="D19" s="26"/>
      <c r="E19" s="26"/>
      <c r="F19" s="27"/>
      <c r="G19" s="27"/>
      <c r="H19" s="27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>
        <v>0.0454</v>
      </c>
      <c r="T19" s="26"/>
      <c r="U19" s="60"/>
      <c r="V19" s="60"/>
      <c r="W19" s="60"/>
      <c r="X19" s="60"/>
      <c r="Y19" s="60"/>
      <c r="Z19" s="71"/>
    </row>
    <row r="20" spans="1:26">
      <c r="A20" s="40"/>
      <c r="B20" s="42" t="s">
        <v>95</v>
      </c>
      <c r="C20" s="25"/>
      <c r="D20" s="26">
        <v>0.0072</v>
      </c>
      <c r="E20" s="26"/>
      <c r="F20" s="27"/>
      <c r="G20" s="27"/>
      <c r="H20" s="27"/>
      <c r="I20" s="27"/>
      <c r="J20" s="26">
        <v>0.0444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60"/>
      <c r="V20" s="60"/>
      <c r="W20" s="60"/>
      <c r="X20" s="60"/>
      <c r="Y20" s="60"/>
      <c r="Z20" s="71"/>
    </row>
    <row r="21" spans="1:26">
      <c r="A21" s="40"/>
      <c r="B21" s="42" t="s">
        <v>158</v>
      </c>
      <c r="C21" s="25"/>
      <c r="D21" s="26"/>
      <c r="E21" s="26"/>
      <c r="F21" s="27"/>
      <c r="G21" s="27"/>
      <c r="H21" s="27"/>
      <c r="I21" s="27"/>
      <c r="J21" s="26"/>
      <c r="K21" s="26"/>
      <c r="L21" s="26"/>
      <c r="M21" s="26"/>
      <c r="N21" s="26">
        <v>0.01</v>
      </c>
      <c r="O21" s="26">
        <v>0.009</v>
      </c>
      <c r="P21" s="26">
        <v>0.0022</v>
      </c>
      <c r="Q21" s="26"/>
      <c r="R21" s="26"/>
      <c r="S21" s="26"/>
      <c r="T21" s="26">
        <v>0.0033</v>
      </c>
      <c r="U21" s="60">
        <v>0.002</v>
      </c>
      <c r="V21" s="60"/>
      <c r="W21" s="60"/>
      <c r="X21" s="60"/>
      <c r="Y21" s="60"/>
      <c r="Z21" s="71"/>
    </row>
    <row r="22" spans="1:26">
      <c r="A22" s="40"/>
      <c r="B22" s="41" t="s">
        <v>81</v>
      </c>
      <c r="C22" s="25"/>
      <c r="D22" s="26"/>
      <c r="E22" s="26">
        <v>0.008</v>
      </c>
      <c r="F22" s="27"/>
      <c r="G22" s="27"/>
      <c r="H22" s="27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60"/>
      <c r="V22" s="60">
        <v>0.0182</v>
      </c>
      <c r="W22" s="60"/>
      <c r="X22" s="60"/>
      <c r="Y22" s="60"/>
      <c r="Z22" s="71"/>
    </row>
    <row r="23" spans="1:26">
      <c r="A23" s="40"/>
      <c r="B23" s="28" t="s">
        <v>40</v>
      </c>
      <c r="C23" s="25"/>
      <c r="D23" s="26"/>
      <c r="E23" s="26"/>
      <c r="F23" s="27"/>
      <c r="G23" s="27"/>
      <c r="H23" s="27"/>
      <c r="I23" s="27"/>
      <c r="J23" s="26"/>
      <c r="K23" s="26"/>
      <c r="L23" s="26">
        <v>0.0527</v>
      </c>
      <c r="M23" s="26"/>
      <c r="N23" s="26"/>
      <c r="O23" s="26"/>
      <c r="P23" s="26"/>
      <c r="Q23" s="26"/>
      <c r="R23" s="26"/>
      <c r="S23" s="26"/>
      <c r="T23" s="26"/>
      <c r="U23" s="60"/>
      <c r="V23" s="60"/>
      <c r="W23" s="60"/>
      <c r="X23" s="60"/>
      <c r="Y23" s="60"/>
      <c r="Z23" s="71"/>
    </row>
    <row r="24" ht="13.95" spans="1:26">
      <c r="A24" s="43"/>
      <c r="B24" s="44"/>
      <c r="C24" s="31"/>
      <c r="D24" s="32"/>
      <c r="E24" s="32"/>
      <c r="F24" s="33"/>
      <c r="G24" s="33"/>
      <c r="H24" s="33"/>
      <c r="I24" s="3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61"/>
      <c r="V24" s="61"/>
      <c r="W24" s="61"/>
      <c r="X24" s="61"/>
      <c r="Y24" s="61"/>
      <c r="Z24" s="71"/>
    </row>
    <row r="25" spans="1:26">
      <c r="A25" s="38" t="s">
        <v>41</v>
      </c>
      <c r="B25" s="19" t="s">
        <v>170</v>
      </c>
      <c r="C25" s="20">
        <v>0.0334</v>
      </c>
      <c r="D25" s="21">
        <v>0.002</v>
      </c>
      <c r="E25" s="21"/>
      <c r="F25" s="22"/>
      <c r="G25" s="22"/>
      <c r="H25" s="22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59"/>
      <c r="V25" s="59"/>
      <c r="W25" s="59"/>
      <c r="X25" s="59">
        <v>1.5</v>
      </c>
      <c r="Y25" s="59"/>
      <c r="Z25" s="71"/>
    </row>
    <row r="26" spans="1:26">
      <c r="A26" s="40"/>
      <c r="B26" s="24" t="s">
        <v>43</v>
      </c>
      <c r="C26" s="25">
        <v>0.15265</v>
      </c>
      <c r="D26" s="26"/>
      <c r="E26" s="26">
        <v>0.0073</v>
      </c>
      <c r="F26" s="27"/>
      <c r="G26" s="27">
        <v>0.00303</v>
      </c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0"/>
      <c r="V26" s="60"/>
      <c r="W26" s="60"/>
      <c r="X26" s="60"/>
      <c r="Y26" s="60"/>
      <c r="Z26" s="71"/>
    </row>
    <row r="27" ht="15.6" spans="1:26">
      <c r="A27" s="40"/>
      <c r="B27" s="80" t="s">
        <v>40</v>
      </c>
      <c r="C27" s="35"/>
      <c r="D27" s="36"/>
      <c r="E27" s="36"/>
      <c r="F27" s="37"/>
      <c r="G27" s="37"/>
      <c r="H27" s="37"/>
      <c r="I27" s="37"/>
      <c r="J27" s="36"/>
      <c r="K27" s="36"/>
      <c r="L27" s="36">
        <v>0.0244</v>
      </c>
      <c r="M27" s="36"/>
      <c r="N27" s="36"/>
      <c r="O27" s="36"/>
      <c r="P27" s="36"/>
      <c r="Q27" s="36"/>
      <c r="R27" s="36"/>
      <c r="S27" s="36"/>
      <c r="T27" s="36"/>
      <c r="U27" s="62"/>
      <c r="V27" s="62"/>
      <c r="W27" s="62"/>
      <c r="X27" s="62"/>
      <c r="Y27" s="62"/>
      <c r="Z27" s="71"/>
    </row>
    <row r="28" ht="15.6" spans="1:26">
      <c r="A28" s="40"/>
      <c r="B28" s="80" t="s">
        <v>59</v>
      </c>
      <c r="C28" s="35"/>
      <c r="D28" s="36"/>
      <c r="E28" s="36"/>
      <c r="F28" s="37"/>
      <c r="G28" s="37"/>
      <c r="H28" s="37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62"/>
      <c r="V28" s="62"/>
      <c r="W28" s="62"/>
      <c r="X28" s="62"/>
      <c r="Y28" s="62"/>
      <c r="Z28" s="71"/>
    </row>
    <row r="29" ht="13.95" spans="1:26">
      <c r="A29" s="43"/>
      <c r="B29" s="30"/>
      <c r="C29" s="31"/>
      <c r="D29" s="32"/>
      <c r="E29" s="32"/>
      <c r="F29" s="33"/>
      <c r="G29" s="33"/>
      <c r="H29" s="33"/>
      <c r="I29" s="33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61"/>
      <c r="V29" s="61"/>
      <c r="W29" s="61"/>
      <c r="X29" s="61"/>
      <c r="Y29" s="61">
        <v>1</v>
      </c>
      <c r="Z29" s="30"/>
    </row>
    <row r="30" ht="15.6" spans="1:26">
      <c r="A30" s="45" t="s">
        <v>44</v>
      </c>
      <c r="B30" s="46"/>
      <c r="C30" s="20">
        <f t="shared" ref="C30:J30" si="0">SUM(C9:C29)</f>
        <v>0.34745</v>
      </c>
      <c r="D30" s="21">
        <f t="shared" si="0"/>
        <v>0.02014</v>
      </c>
      <c r="E30" s="21">
        <f t="shared" si="0"/>
        <v>0.030144</v>
      </c>
      <c r="F30" s="22">
        <f t="shared" si="0"/>
        <v>0.00064</v>
      </c>
      <c r="G30" s="22">
        <f t="shared" si="0"/>
        <v>0.00303</v>
      </c>
      <c r="H30" s="22">
        <f t="shared" si="0"/>
        <v>0.0133</v>
      </c>
      <c r="I30" s="22">
        <f t="shared" si="0"/>
        <v>0.0164</v>
      </c>
      <c r="J30" s="21">
        <f t="shared" si="0"/>
        <v>0.0444</v>
      </c>
      <c r="K30" s="21">
        <f t="shared" ref="K30:X30" si="1">SUM(K9:K29)</f>
        <v>0.032444</v>
      </c>
      <c r="L30" s="21">
        <f t="shared" si="1"/>
        <v>0.0771</v>
      </c>
      <c r="M30" s="21">
        <f t="shared" si="1"/>
        <v>0.0834</v>
      </c>
      <c r="N30" s="21">
        <f t="shared" si="1"/>
        <v>0.021</v>
      </c>
      <c r="O30" s="21">
        <f t="shared" si="1"/>
        <v>0.02</v>
      </c>
      <c r="P30" s="21">
        <f t="shared" si="1"/>
        <v>0.0043</v>
      </c>
      <c r="Q30" s="21">
        <f t="shared" si="1"/>
        <v>0.005</v>
      </c>
      <c r="R30" s="21">
        <f t="shared" si="1"/>
        <v>0.077</v>
      </c>
      <c r="S30" s="21">
        <f t="shared" si="1"/>
        <v>0.0454</v>
      </c>
      <c r="T30" s="21">
        <f t="shared" si="1"/>
        <v>0.0033</v>
      </c>
      <c r="U30" s="21">
        <f t="shared" si="1"/>
        <v>0.002</v>
      </c>
      <c r="V30" s="21">
        <f t="shared" si="1"/>
        <v>0.0182</v>
      </c>
      <c r="W30" s="21">
        <f t="shared" si="1"/>
        <v>0.105</v>
      </c>
      <c r="X30" s="21">
        <v>1.5</v>
      </c>
      <c r="Y30" s="21">
        <v>1</v>
      </c>
      <c r="Z30" s="19"/>
    </row>
    <row r="31" ht="15.6" hidden="1" spans="1:26">
      <c r="A31" s="47" t="s">
        <v>45</v>
      </c>
      <c r="B31" s="48"/>
      <c r="C31" s="25">
        <f t="shared" ref="C31:J31" si="2">118*C30</f>
        <v>40.9991</v>
      </c>
      <c r="D31" s="25">
        <f t="shared" si="2"/>
        <v>2.37652</v>
      </c>
      <c r="E31" s="25">
        <f t="shared" si="2"/>
        <v>3.556992</v>
      </c>
      <c r="F31" s="25">
        <f t="shared" si="2"/>
        <v>0.07552</v>
      </c>
      <c r="G31" s="25">
        <f t="shared" si="2"/>
        <v>0.35754</v>
      </c>
      <c r="H31" s="25">
        <f t="shared" si="2"/>
        <v>1.5694</v>
      </c>
      <c r="I31" s="25">
        <f t="shared" si="2"/>
        <v>1.9352</v>
      </c>
      <c r="J31" s="25">
        <f t="shared" si="2"/>
        <v>5.2392</v>
      </c>
      <c r="K31" s="25">
        <f t="shared" ref="K31:Y31" si="3">118*K30</f>
        <v>3.828392</v>
      </c>
      <c r="L31" s="25">
        <f t="shared" si="3"/>
        <v>9.0978</v>
      </c>
      <c r="M31" s="25">
        <f t="shared" si="3"/>
        <v>9.8412</v>
      </c>
      <c r="N31" s="25">
        <f t="shared" si="3"/>
        <v>2.478</v>
      </c>
      <c r="O31" s="25">
        <f t="shared" si="3"/>
        <v>2.36</v>
      </c>
      <c r="P31" s="25">
        <f t="shared" si="3"/>
        <v>0.5074</v>
      </c>
      <c r="Q31" s="25">
        <f t="shared" si="3"/>
        <v>0.59</v>
      </c>
      <c r="R31" s="25">
        <f t="shared" si="3"/>
        <v>9.086</v>
      </c>
      <c r="S31" s="25">
        <f t="shared" si="3"/>
        <v>5.3572</v>
      </c>
      <c r="T31" s="25">
        <f t="shared" si="3"/>
        <v>0.3894</v>
      </c>
      <c r="U31" s="25">
        <f t="shared" si="3"/>
        <v>0.236</v>
      </c>
      <c r="V31" s="25">
        <f t="shared" si="3"/>
        <v>2.1476</v>
      </c>
      <c r="W31" s="25">
        <f t="shared" si="3"/>
        <v>12.39</v>
      </c>
      <c r="X31" s="25">
        <v>177</v>
      </c>
      <c r="Y31" s="25">
        <v>1</v>
      </c>
      <c r="Z31" s="24"/>
    </row>
    <row r="32" ht="15.6" spans="1:26">
      <c r="A32" s="47" t="s">
        <v>45</v>
      </c>
      <c r="B32" s="48"/>
      <c r="C32" s="49">
        <f t="shared" ref="C32:J32" si="4">ROUND(C31,2)</f>
        <v>41</v>
      </c>
      <c r="D32" s="50">
        <f t="shared" si="4"/>
        <v>2.38</v>
      </c>
      <c r="E32" s="49">
        <f t="shared" si="4"/>
        <v>3.56</v>
      </c>
      <c r="F32" s="50">
        <f t="shared" si="4"/>
        <v>0.08</v>
      </c>
      <c r="G32" s="50">
        <f t="shared" si="4"/>
        <v>0.36</v>
      </c>
      <c r="H32" s="49">
        <f t="shared" si="4"/>
        <v>1.57</v>
      </c>
      <c r="I32" s="49">
        <f t="shared" si="4"/>
        <v>1.94</v>
      </c>
      <c r="J32" s="50">
        <f t="shared" si="4"/>
        <v>5.24</v>
      </c>
      <c r="K32" s="50">
        <f t="shared" ref="K32:X32" si="5">ROUND(K31,2)</f>
        <v>3.83</v>
      </c>
      <c r="L32" s="50">
        <f t="shared" si="5"/>
        <v>9.1</v>
      </c>
      <c r="M32" s="50">
        <f t="shared" si="5"/>
        <v>9.84</v>
      </c>
      <c r="N32" s="50">
        <f t="shared" si="5"/>
        <v>2.48</v>
      </c>
      <c r="O32" s="50">
        <f t="shared" si="5"/>
        <v>2.36</v>
      </c>
      <c r="P32" s="58">
        <f t="shared" si="5"/>
        <v>0.51</v>
      </c>
      <c r="Q32" s="58">
        <f t="shared" si="5"/>
        <v>0.59</v>
      </c>
      <c r="R32" s="58">
        <f t="shared" si="5"/>
        <v>9.09</v>
      </c>
      <c r="S32" s="58">
        <f t="shared" si="5"/>
        <v>5.36</v>
      </c>
      <c r="T32" s="58">
        <f t="shared" si="5"/>
        <v>0.39</v>
      </c>
      <c r="U32" s="58">
        <f t="shared" si="5"/>
        <v>0.24</v>
      </c>
      <c r="V32" s="58">
        <f t="shared" si="5"/>
        <v>2.15</v>
      </c>
      <c r="W32" s="58">
        <f t="shared" si="5"/>
        <v>12.39</v>
      </c>
      <c r="X32" s="58">
        <v>177</v>
      </c>
      <c r="Y32" s="58">
        <v>1</v>
      </c>
      <c r="Z32" s="73"/>
    </row>
    <row r="33" ht="15.6" spans="1:26">
      <c r="A33" s="47" t="s">
        <v>46</v>
      </c>
      <c r="B33" s="48"/>
      <c r="C33" s="49">
        <v>77</v>
      </c>
      <c r="D33" s="51">
        <v>760</v>
      </c>
      <c r="E33" s="51">
        <v>80</v>
      </c>
      <c r="F33" s="51">
        <v>1475</v>
      </c>
      <c r="G33" s="51">
        <v>750</v>
      </c>
      <c r="H33" s="50">
        <v>550</v>
      </c>
      <c r="I33" s="50">
        <v>105.55</v>
      </c>
      <c r="J33" s="50">
        <v>120</v>
      </c>
      <c r="K33" s="51">
        <v>62.37</v>
      </c>
      <c r="L33" s="51">
        <v>39.5</v>
      </c>
      <c r="M33" s="50">
        <v>47</v>
      </c>
      <c r="N33" s="50">
        <v>41</v>
      </c>
      <c r="O33" s="50">
        <v>60</v>
      </c>
      <c r="P33" s="58">
        <v>220</v>
      </c>
      <c r="Q33" s="58">
        <v>145</v>
      </c>
      <c r="R33" s="58">
        <v>230</v>
      </c>
      <c r="S33" s="58">
        <v>420</v>
      </c>
      <c r="T33" s="58">
        <v>350</v>
      </c>
      <c r="U33" s="58">
        <v>96</v>
      </c>
      <c r="V33" s="58">
        <v>200</v>
      </c>
      <c r="W33" s="58">
        <v>139</v>
      </c>
      <c r="X33" s="58">
        <v>11</v>
      </c>
      <c r="Y33" s="58">
        <v>13</v>
      </c>
      <c r="Z33" s="73"/>
    </row>
    <row r="34" ht="16.35" spans="1:26">
      <c r="A34" s="52" t="s">
        <v>47</v>
      </c>
      <c r="B34" s="53"/>
      <c r="C34" s="54">
        <f t="shared" ref="C34:J34" si="6">C32*C33</f>
        <v>3157</v>
      </c>
      <c r="D34" s="54">
        <f t="shared" si="6"/>
        <v>1808.8</v>
      </c>
      <c r="E34" s="54">
        <f t="shared" si="6"/>
        <v>284.8</v>
      </c>
      <c r="F34" s="54">
        <f t="shared" si="6"/>
        <v>118</v>
      </c>
      <c r="G34" s="54">
        <f t="shared" si="6"/>
        <v>270</v>
      </c>
      <c r="H34" s="54">
        <f t="shared" si="6"/>
        <v>863.5</v>
      </c>
      <c r="I34" s="54">
        <f t="shared" si="6"/>
        <v>204.767</v>
      </c>
      <c r="J34" s="54">
        <f t="shared" si="6"/>
        <v>628.8</v>
      </c>
      <c r="K34" s="54">
        <f t="shared" ref="K34:Z34" si="7">K32*K33</f>
        <v>238.8771</v>
      </c>
      <c r="L34" s="54">
        <f t="shared" si="7"/>
        <v>359.45</v>
      </c>
      <c r="M34" s="54">
        <f t="shared" si="7"/>
        <v>462.48</v>
      </c>
      <c r="N34" s="54">
        <f t="shared" si="7"/>
        <v>101.68</v>
      </c>
      <c r="O34" s="54">
        <f t="shared" si="7"/>
        <v>141.6</v>
      </c>
      <c r="P34" s="54">
        <f t="shared" si="7"/>
        <v>112.2</v>
      </c>
      <c r="Q34" s="54">
        <f t="shared" si="7"/>
        <v>85.55</v>
      </c>
      <c r="R34" s="54">
        <f t="shared" si="7"/>
        <v>2090.7</v>
      </c>
      <c r="S34" s="54">
        <f t="shared" si="7"/>
        <v>2251.2</v>
      </c>
      <c r="T34" s="54">
        <f t="shared" si="7"/>
        <v>136.5</v>
      </c>
      <c r="U34" s="54">
        <f t="shared" si="7"/>
        <v>23.04</v>
      </c>
      <c r="V34" s="54">
        <f t="shared" si="7"/>
        <v>430</v>
      </c>
      <c r="W34" s="54">
        <f t="shared" si="7"/>
        <v>1722.21</v>
      </c>
      <c r="X34" s="54">
        <f t="shared" si="7"/>
        <v>1947</v>
      </c>
      <c r="Y34" s="54">
        <f t="shared" si="7"/>
        <v>13</v>
      </c>
      <c r="Z34" s="74">
        <f>SUM(C34:Y34)</f>
        <v>17451.1541</v>
      </c>
    </row>
    <row r="35" ht="15.6" spans="1:26">
      <c r="A35" s="55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>
        <f>Z34/Z2</f>
        <v>147.891136440678</v>
      </c>
    </row>
    <row r="36" customFormat="1" ht="27" customHeight="1" spans="2:13">
      <c r="B36" s="57" t="s">
        <v>48</v>
      </c>
      <c r="M36" s="56"/>
    </row>
    <row r="37" customFormat="1" ht="27" customHeight="1" spans="2:13">
      <c r="B37" s="57" t="s">
        <v>49</v>
      </c>
      <c r="M37" s="56"/>
    </row>
    <row r="38" customFormat="1" ht="27" customHeight="1" spans="2:2">
      <c r="B38" s="57" t="s">
        <v>50</v>
      </c>
    </row>
  </sheetData>
  <mergeCells count="38">
    <mergeCell ref="A1:Y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6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E36"/>
  <sheetViews>
    <sheetView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8" width="6.22222222222222" customWidth="1"/>
    <col min="9" max="9" width="6.33333333333333" customWidth="1"/>
    <col min="10" max="11" width="6.11111111111111" customWidth="1"/>
    <col min="12" max="12" width="6" customWidth="1"/>
    <col min="13" max="13" width="6.33333333333333" customWidth="1"/>
    <col min="14" max="14" width="6.44444444444444" customWidth="1"/>
    <col min="15" max="15" width="6.33333333333333" customWidth="1"/>
    <col min="16" max="16" width="6.44444444444444" customWidth="1"/>
    <col min="17" max="17" width="6" customWidth="1"/>
    <col min="18" max="18" width="6.44444444444444" customWidth="1"/>
    <col min="19" max="19" width="7.33333333333333" customWidth="1"/>
    <col min="20" max="20" width="7" customWidth="1"/>
    <col min="21" max="21" width="6.11111111111111" customWidth="1"/>
    <col min="22" max="22" width="7.22222222222222" customWidth="1"/>
    <col min="23" max="23" width="6.33333333333333" customWidth="1"/>
    <col min="24" max="24" width="6.66666666666667" customWidth="1"/>
    <col min="25" max="25" width="6.44444444444444" customWidth="1"/>
    <col min="26" max="26" width="6.55555555555556" customWidth="1"/>
    <col min="27" max="27" width="6.22222222222222" customWidth="1"/>
    <col min="28" max="28" width="5.88888888888889" customWidth="1"/>
    <col min="29" max="29" width="5.11111111111111" customWidth="1"/>
    <col min="30" max="30" width="6.77777777777778" customWidth="1"/>
    <col min="31" max="31" width="8.22222222222222" customWidth="1"/>
  </cols>
  <sheetData>
    <row r="1" s="1" customFormat="1" ht="43" customHeight="1" spans="1:1">
      <c r="A1" s="1" t="s">
        <v>0</v>
      </c>
    </row>
    <row r="2" customHeight="1" spans="1:31">
      <c r="A2" s="2"/>
      <c r="B2" s="3" t="s">
        <v>171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85</v>
      </c>
      <c r="H2" s="5" t="s">
        <v>9</v>
      </c>
      <c r="I2" s="5" t="s">
        <v>70</v>
      </c>
      <c r="J2" s="5" t="s">
        <v>7</v>
      </c>
      <c r="K2" s="5" t="s">
        <v>10</v>
      </c>
      <c r="L2" s="5" t="s">
        <v>11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89</v>
      </c>
      <c r="R2" s="5" t="s">
        <v>23</v>
      </c>
      <c r="S2" s="5" t="s">
        <v>115</v>
      </c>
      <c r="T2" s="5" t="s">
        <v>19</v>
      </c>
      <c r="U2" s="5" t="s">
        <v>21</v>
      </c>
      <c r="V2" s="5" t="s">
        <v>100</v>
      </c>
      <c r="W2" s="5" t="s">
        <v>55</v>
      </c>
      <c r="X2" s="5" t="s">
        <v>57</v>
      </c>
      <c r="Y2" s="5" t="s">
        <v>17</v>
      </c>
      <c r="Z2" s="5" t="s">
        <v>91</v>
      </c>
      <c r="AA2" s="5" t="s">
        <v>24</v>
      </c>
      <c r="AB2" s="5" t="s">
        <v>26</v>
      </c>
      <c r="AC2" s="5" t="s">
        <v>27</v>
      </c>
      <c r="AD2" s="63" t="s">
        <v>102</v>
      </c>
      <c r="AE2" s="64">
        <v>112</v>
      </c>
    </row>
    <row r="3" spans="1:3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65"/>
      <c r="AE3" s="66"/>
    </row>
    <row r="4" spans="1:3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5"/>
      <c r="AE4" s="66"/>
    </row>
    <row r="5" ht="12" customHeight="1" spans="1:3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65"/>
      <c r="AE5" s="66"/>
    </row>
    <row r="6" spans="1:31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5"/>
      <c r="AE6" s="66"/>
    </row>
    <row r="7" ht="28" customHeight="1" spans="1:31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67"/>
      <c r="AE7" s="68"/>
    </row>
    <row r="8" ht="18" customHeight="1" spans="1:31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6">
        <v>6</v>
      </c>
      <c r="I8" s="17">
        <v>7</v>
      </c>
      <c r="J8" s="17">
        <v>8</v>
      </c>
      <c r="K8" s="16">
        <v>9</v>
      </c>
      <c r="L8" s="16">
        <v>10</v>
      </c>
      <c r="M8" s="16">
        <v>11</v>
      </c>
      <c r="N8" s="17">
        <v>12</v>
      </c>
      <c r="O8" s="17">
        <v>13</v>
      </c>
      <c r="P8" s="16">
        <v>14</v>
      </c>
      <c r="Q8" s="16">
        <v>15</v>
      </c>
      <c r="R8" s="16">
        <v>16</v>
      </c>
      <c r="S8" s="17">
        <v>17</v>
      </c>
      <c r="T8" s="17">
        <v>18</v>
      </c>
      <c r="U8" s="16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6">
        <v>26</v>
      </c>
      <c r="AC8" s="17">
        <v>27</v>
      </c>
      <c r="AD8" s="17">
        <v>28</v>
      </c>
      <c r="AE8" s="69" t="s">
        <v>28</v>
      </c>
    </row>
    <row r="9" spans="1:31">
      <c r="A9" s="18" t="s">
        <v>29</v>
      </c>
      <c r="B9" s="19" t="s">
        <v>172</v>
      </c>
      <c r="C9" s="20">
        <v>0.1507</v>
      </c>
      <c r="D9" s="21"/>
      <c r="E9" s="21">
        <v>0.0063</v>
      </c>
      <c r="F9" s="22"/>
      <c r="G9" s="22">
        <v>0.0263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59"/>
      <c r="X9" s="59"/>
      <c r="Y9" s="59"/>
      <c r="Z9" s="59"/>
      <c r="AA9" s="59"/>
      <c r="AB9" s="59"/>
      <c r="AC9" s="59"/>
      <c r="AD9" s="59"/>
      <c r="AE9" s="70" t="s">
        <v>76</v>
      </c>
    </row>
    <row r="10" spans="1:31">
      <c r="A10" s="23"/>
      <c r="B10" s="24" t="s">
        <v>32</v>
      </c>
      <c r="C10" s="25"/>
      <c r="D10" s="26"/>
      <c r="E10" s="26">
        <v>0.0084</v>
      </c>
      <c r="F10" s="27">
        <v>0.00064</v>
      </c>
      <c r="G10" s="27"/>
      <c r="H10" s="26"/>
      <c r="I10" s="26"/>
      <c r="J10" s="26">
        <v>0.00344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60"/>
      <c r="X10" s="60"/>
      <c r="Y10" s="60"/>
      <c r="Z10" s="60"/>
      <c r="AA10" s="60"/>
      <c r="AB10" s="60"/>
      <c r="AC10" s="60"/>
      <c r="AD10" s="60"/>
      <c r="AE10" s="71"/>
    </row>
    <row r="11" spans="1:31">
      <c r="A11" s="23"/>
      <c r="B11" s="28" t="s">
        <v>33</v>
      </c>
      <c r="C11" s="25"/>
      <c r="D11" s="26">
        <v>0.0107</v>
      </c>
      <c r="E11" s="26"/>
      <c r="F11" s="27"/>
      <c r="G11" s="27"/>
      <c r="H11" s="26"/>
      <c r="I11" s="26"/>
      <c r="J11" s="26"/>
      <c r="K11" s="26">
        <v>0.0323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60"/>
      <c r="X11" s="60"/>
      <c r="Y11" s="60"/>
      <c r="Z11" s="60"/>
      <c r="AA11" s="60"/>
      <c r="AB11" s="60"/>
      <c r="AC11" s="60"/>
      <c r="AD11" s="60"/>
      <c r="AE11" s="71"/>
    </row>
    <row r="12" spans="1:31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60"/>
      <c r="X12" s="60"/>
      <c r="Y12" s="60"/>
      <c r="Z12" s="60"/>
      <c r="AA12" s="60"/>
      <c r="AB12" s="60"/>
      <c r="AC12" s="60"/>
      <c r="AD12" s="60"/>
      <c r="AE12" s="71"/>
    </row>
    <row r="13" ht="13.95" spans="1:31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61"/>
      <c r="X13" s="61"/>
      <c r="Y13" s="61"/>
      <c r="Z13" s="61"/>
      <c r="AA13" s="61"/>
      <c r="AB13" s="61"/>
      <c r="AC13" s="61"/>
      <c r="AD13" s="61"/>
      <c r="AE13" s="71"/>
    </row>
    <row r="14" spans="1:31">
      <c r="A14" s="18" t="s">
        <v>34</v>
      </c>
      <c r="B14" s="19" t="s">
        <v>100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0.1285</v>
      </c>
      <c r="W14" s="59"/>
      <c r="X14" s="59"/>
      <c r="Y14" s="59"/>
      <c r="Z14" s="59"/>
      <c r="AA14" s="59"/>
      <c r="AB14" s="59"/>
      <c r="AC14" s="59"/>
      <c r="AD14" s="59"/>
      <c r="AE14" s="71"/>
    </row>
    <row r="15" spans="1:31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60"/>
      <c r="X15" s="60"/>
      <c r="Y15" s="60"/>
      <c r="Z15" s="60"/>
      <c r="AA15" s="60"/>
      <c r="AB15" s="60"/>
      <c r="AC15" s="60"/>
      <c r="AD15" s="60"/>
      <c r="AE15" s="71"/>
    </row>
    <row r="16" spans="1:31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60"/>
      <c r="X16" s="60"/>
      <c r="Y16" s="60"/>
      <c r="Z16" s="60"/>
      <c r="AA16" s="60"/>
      <c r="AB16" s="60"/>
      <c r="AC16" s="60"/>
      <c r="AD16" s="60"/>
      <c r="AE16" s="71"/>
    </row>
    <row r="17" ht="13.95" spans="1:31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62"/>
      <c r="X17" s="62"/>
      <c r="Y17" s="62"/>
      <c r="Z17" s="62"/>
      <c r="AA17" s="62"/>
      <c r="AB17" s="62"/>
      <c r="AC17" s="62"/>
      <c r="AD17" s="62"/>
      <c r="AE17" s="71"/>
    </row>
    <row r="18" ht="29" customHeight="1" spans="1:31">
      <c r="A18" s="38" t="s">
        <v>35</v>
      </c>
      <c r="B18" s="39" t="s">
        <v>36</v>
      </c>
      <c r="C18" s="20"/>
      <c r="D18" s="21"/>
      <c r="E18" s="21">
        <v>0.001</v>
      </c>
      <c r="F18" s="22"/>
      <c r="G18" s="22"/>
      <c r="H18" s="21"/>
      <c r="I18" s="21"/>
      <c r="J18" s="21"/>
      <c r="K18" s="21"/>
      <c r="L18" s="21"/>
      <c r="M18" s="21">
        <v>0.074</v>
      </c>
      <c r="N18" s="21">
        <v>0.0107</v>
      </c>
      <c r="O18" s="21">
        <v>0.0114</v>
      </c>
      <c r="P18" s="21">
        <v>0.002</v>
      </c>
      <c r="Q18" s="21"/>
      <c r="R18" s="21">
        <v>0.0484</v>
      </c>
      <c r="S18" s="21"/>
      <c r="T18" s="21">
        <v>0.07544</v>
      </c>
      <c r="U18" s="21">
        <v>0.008</v>
      </c>
      <c r="V18" s="21"/>
      <c r="W18" s="59"/>
      <c r="X18" s="59"/>
      <c r="Y18" s="59">
        <v>0.0324</v>
      </c>
      <c r="Z18" s="59"/>
      <c r="AA18" s="59"/>
      <c r="AB18" s="59"/>
      <c r="AC18" s="59"/>
      <c r="AD18" s="59"/>
      <c r="AE18" s="71"/>
    </row>
    <row r="19" spans="1:31">
      <c r="A19" s="40"/>
      <c r="B19" s="41" t="s">
        <v>173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/>
      <c r="N19" s="26">
        <v>0.0109</v>
      </c>
      <c r="O19" s="26">
        <v>0.03</v>
      </c>
      <c r="P19" s="26">
        <v>0.004</v>
      </c>
      <c r="Q19" s="26"/>
      <c r="R19" s="26"/>
      <c r="S19" s="26">
        <v>0.085</v>
      </c>
      <c r="T19" s="26"/>
      <c r="U19" s="26">
        <v>0.0042</v>
      </c>
      <c r="V19" s="26"/>
      <c r="W19" s="60"/>
      <c r="X19" s="60"/>
      <c r="Y19" s="60"/>
      <c r="Z19" s="60"/>
      <c r="AA19" s="60"/>
      <c r="AB19" s="60"/>
      <c r="AC19" s="60"/>
      <c r="AD19" s="60"/>
      <c r="AE19" s="71"/>
    </row>
    <row r="20" spans="1:31">
      <c r="A20" s="40"/>
      <c r="B20" s="42" t="s">
        <v>174</v>
      </c>
      <c r="C20" s="25"/>
      <c r="D20" s="26">
        <v>0.0073</v>
      </c>
      <c r="E20" s="26"/>
      <c r="F20" s="27"/>
      <c r="G20" s="27"/>
      <c r="H20" s="26"/>
      <c r="I20" s="26">
        <v>0.04444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60"/>
      <c r="X20" s="60"/>
      <c r="Y20" s="60"/>
      <c r="Z20" s="60"/>
      <c r="AA20" s="60"/>
      <c r="AB20" s="60"/>
      <c r="AC20" s="60"/>
      <c r="AD20" s="60"/>
      <c r="AE20" s="71"/>
    </row>
    <row r="21" spans="1:31">
      <c r="A21" s="40"/>
      <c r="B21" s="41" t="s">
        <v>81</v>
      </c>
      <c r="C21" s="25"/>
      <c r="D21" s="26"/>
      <c r="E21" s="26">
        <v>0.0084</v>
      </c>
      <c r="F21" s="27"/>
      <c r="G21" s="27"/>
      <c r="H21" s="26">
        <v>0.021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60"/>
      <c r="X21" s="60">
        <v>0.0184</v>
      </c>
      <c r="Y21" s="60"/>
      <c r="Z21" s="60"/>
      <c r="AA21" s="60"/>
      <c r="AB21" s="60"/>
      <c r="AC21" s="60"/>
      <c r="AD21" s="60"/>
      <c r="AE21" s="71"/>
    </row>
    <row r="22" spans="1:31">
      <c r="A22" s="40"/>
      <c r="B22" s="28" t="s">
        <v>40</v>
      </c>
      <c r="C22" s="25"/>
      <c r="D22" s="26"/>
      <c r="E22" s="26"/>
      <c r="F22" s="27"/>
      <c r="G22" s="27"/>
      <c r="H22" s="26"/>
      <c r="I22" s="26"/>
      <c r="J22" s="26"/>
      <c r="K22" s="26"/>
      <c r="L22" s="26">
        <v>0.05355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60"/>
      <c r="X22" s="60"/>
      <c r="Y22" s="60"/>
      <c r="Z22" s="60"/>
      <c r="AA22" s="60"/>
      <c r="AB22" s="60"/>
      <c r="AC22" s="60"/>
      <c r="AD22" s="60"/>
      <c r="AE22" s="71"/>
    </row>
    <row r="23" ht="13.95" spans="1:31">
      <c r="A23" s="43"/>
      <c r="B23" s="44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61"/>
      <c r="X23" s="61"/>
      <c r="Y23" s="61"/>
      <c r="Z23" s="61"/>
      <c r="AA23" s="61"/>
      <c r="AB23" s="61"/>
      <c r="AC23" s="61"/>
      <c r="AD23" s="61"/>
      <c r="AE23" s="71"/>
    </row>
    <row r="24" spans="1:31">
      <c r="A24" s="38" t="s">
        <v>41</v>
      </c>
      <c r="B24" s="19" t="s">
        <v>120</v>
      </c>
      <c r="C24" s="20">
        <v>0.01</v>
      </c>
      <c r="D24" s="21">
        <v>0.002</v>
      </c>
      <c r="E24" s="21">
        <v>0.01</v>
      </c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>
        <v>0.002</v>
      </c>
      <c r="Q24" s="21">
        <v>0.0186</v>
      </c>
      <c r="R24" s="21"/>
      <c r="S24" s="21"/>
      <c r="T24" s="21"/>
      <c r="U24" s="21"/>
      <c r="V24" s="21"/>
      <c r="W24" s="59">
        <v>0.04</v>
      </c>
      <c r="X24" s="59"/>
      <c r="Y24" s="59"/>
      <c r="Z24" s="59"/>
      <c r="AA24" s="59">
        <v>12</v>
      </c>
      <c r="AB24" s="59"/>
      <c r="AC24" s="59"/>
      <c r="AD24" s="59">
        <v>1.5</v>
      </c>
      <c r="AE24" s="71"/>
    </row>
    <row r="25" spans="1:31">
      <c r="A25" s="40"/>
      <c r="B25" s="24" t="s">
        <v>67</v>
      </c>
      <c r="C25" s="25"/>
      <c r="D25" s="26"/>
      <c r="E25" s="26">
        <v>0.0073</v>
      </c>
      <c r="F25" s="27">
        <v>0.0006</v>
      </c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60"/>
      <c r="X25" s="60"/>
      <c r="Y25" s="60"/>
      <c r="Z25" s="60"/>
      <c r="AA25" s="60"/>
      <c r="AB25" s="60"/>
      <c r="AC25" s="60"/>
      <c r="AD25" s="60"/>
      <c r="AE25" s="71"/>
    </row>
    <row r="26" spans="1:31">
      <c r="A26" s="40"/>
      <c r="B26" s="24"/>
      <c r="C26" s="25"/>
      <c r="D26" s="26"/>
      <c r="E26" s="26"/>
      <c r="F26" s="27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60"/>
      <c r="X26" s="60"/>
      <c r="Y26" s="60"/>
      <c r="Z26" s="60"/>
      <c r="AA26" s="60"/>
      <c r="AB26" s="60"/>
      <c r="AC26" s="60"/>
      <c r="AD26" s="60"/>
      <c r="AE26" s="71"/>
    </row>
    <row r="27" ht="13.95" spans="1:31">
      <c r="A27" s="43"/>
      <c r="B27" s="30"/>
      <c r="C27" s="31"/>
      <c r="D27" s="32"/>
      <c r="E27" s="32"/>
      <c r="F27" s="33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61"/>
      <c r="X27" s="61"/>
      <c r="Y27" s="61"/>
      <c r="Z27" s="61">
        <v>10</v>
      </c>
      <c r="AA27" s="61"/>
      <c r="AB27" s="61">
        <v>1</v>
      </c>
      <c r="AC27" s="61">
        <v>0.5</v>
      </c>
      <c r="AD27" s="61"/>
      <c r="AE27" s="30"/>
    </row>
    <row r="28" ht="15.6" spans="1:31">
      <c r="A28" s="45" t="s">
        <v>44</v>
      </c>
      <c r="B28" s="46"/>
      <c r="C28" s="20">
        <f t="shared" ref="C28:Z28" si="0">SUM(C9:C27)</f>
        <v>0.1607</v>
      </c>
      <c r="D28" s="21">
        <f t="shared" si="0"/>
        <v>0.02</v>
      </c>
      <c r="E28" s="21">
        <f t="shared" si="0"/>
        <v>0.0414</v>
      </c>
      <c r="F28" s="22">
        <f t="shared" si="0"/>
        <v>0.00124</v>
      </c>
      <c r="G28" s="22">
        <f t="shared" si="0"/>
        <v>0.0263</v>
      </c>
      <c r="H28" s="21">
        <f t="shared" si="0"/>
        <v>0.021</v>
      </c>
      <c r="I28" s="21">
        <f t="shared" si="0"/>
        <v>0.04444</v>
      </c>
      <c r="J28" s="21">
        <f t="shared" si="0"/>
        <v>0.00344</v>
      </c>
      <c r="K28" s="21">
        <f t="shared" si="0"/>
        <v>0.0323</v>
      </c>
      <c r="L28" s="21">
        <f t="shared" si="0"/>
        <v>0.05355</v>
      </c>
      <c r="M28" s="21">
        <f t="shared" si="0"/>
        <v>0.074</v>
      </c>
      <c r="N28" s="21">
        <f t="shared" si="0"/>
        <v>0.0216</v>
      </c>
      <c r="O28" s="21">
        <f t="shared" si="0"/>
        <v>0.0414</v>
      </c>
      <c r="P28" s="21">
        <f t="shared" si="0"/>
        <v>0.008</v>
      </c>
      <c r="Q28" s="21">
        <f t="shared" si="0"/>
        <v>0.0186</v>
      </c>
      <c r="R28" s="21">
        <f t="shared" si="0"/>
        <v>0.0484</v>
      </c>
      <c r="S28" s="21">
        <f t="shared" si="0"/>
        <v>0.085</v>
      </c>
      <c r="T28" s="21">
        <f t="shared" si="0"/>
        <v>0.07544</v>
      </c>
      <c r="U28" s="21">
        <f t="shared" si="0"/>
        <v>0.0122</v>
      </c>
      <c r="V28" s="21">
        <f t="shared" si="0"/>
        <v>0.1285</v>
      </c>
      <c r="W28" s="21">
        <f t="shared" si="0"/>
        <v>0.04</v>
      </c>
      <c r="X28" s="21">
        <f t="shared" si="0"/>
        <v>0.0184</v>
      </c>
      <c r="Y28" s="21">
        <f t="shared" si="0"/>
        <v>0.0324</v>
      </c>
      <c r="Z28" s="21">
        <v>10</v>
      </c>
      <c r="AA28" s="21">
        <f>SUM(AA9:AA27)</f>
        <v>12</v>
      </c>
      <c r="AB28" s="21">
        <v>1</v>
      </c>
      <c r="AC28" s="21">
        <v>0.5</v>
      </c>
      <c r="AD28" s="59">
        <v>1.5</v>
      </c>
      <c r="AE28" s="19"/>
    </row>
    <row r="29" ht="15.6" hidden="1" spans="1:31">
      <c r="A29" s="47" t="s">
        <v>45</v>
      </c>
      <c r="B29" s="48"/>
      <c r="C29" s="25">
        <f>112*C28</f>
        <v>17.9984</v>
      </c>
      <c r="D29" s="25">
        <f t="shared" ref="D29:AF29" si="1">112*D28</f>
        <v>2.24</v>
      </c>
      <c r="E29" s="25">
        <f t="shared" si="1"/>
        <v>4.6368</v>
      </c>
      <c r="F29" s="25">
        <f t="shared" si="1"/>
        <v>0.13888</v>
      </c>
      <c r="G29" s="25">
        <f t="shared" si="1"/>
        <v>2.9456</v>
      </c>
      <c r="H29" s="25">
        <f t="shared" si="1"/>
        <v>2.352</v>
      </c>
      <c r="I29" s="25">
        <f t="shared" si="1"/>
        <v>4.97728</v>
      </c>
      <c r="J29" s="25">
        <f t="shared" si="1"/>
        <v>0.38528</v>
      </c>
      <c r="K29" s="25">
        <f t="shared" si="1"/>
        <v>3.6176</v>
      </c>
      <c r="L29" s="25">
        <f t="shared" si="1"/>
        <v>5.9976</v>
      </c>
      <c r="M29" s="25">
        <f t="shared" si="1"/>
        <v>8.288</v>
      </c>
      <c r="N29" s="25">
        <f t="shared" si="1"/>
        <v>2.4192</v>
      </c>
      <c r="O29" s="25">
        <f t="shared" si="1"/>
        <v>4.6368</v>
      </c>
      <c r="P29" s="25">
        <f t="shared" si="1"/>
        <v>0.896</v>
      </c>
      <c r="Q29" s="25">
        <f t="shared" si="1"/>
        <v>2.0832</v>
      </c>
      <c r="R29" s="25">
        <f t="shared" si="1"/>
        <v>5.4208</v>
      </c>
      <c r="S29" s="25">
        <f t="shared" si="1"/>
        <v>9.52</v>
      </c>
      <c r="T29" s="25">
        <f t="shared" si="1"/>
        <v>8.44928</v>
      </c>
      <c r="U29" s="25">
        <f t="shared" si="1"/>
        <v>1.3664</v>
      </c>
      <c r="V29" s="25">
        <f t="shared" si="1"/>
        <v>14.392</v>
      </c>
      <c r="W29" s="25">
        <f t="shared" si="1"/>
        <v>4.48</v>
      </c>
      <c r="X29" s="25">
        <f t="shared" si="1"/>
        <v>2.0608</v>
      </c>
      <c r="Y29" s="25">
        <f t="shared" si="1"/>
        <v>3.6288</v>
      </c>
      <c r="Z29" s="25">
        <v>10</v>
      </c>
      <c r="AA29" s="25">
        <v>12</v>
      </c>
      <c r="AB29" s="25">
        <v>1</v>
      </c>
      <c r="AC29" s="25">
        <v>0.5</v>
      </c>
      <c r="AD29" s="25">
        <v>1.5</v>
      </c>
      <c r="AE29" s="25">
        <f>112*AE28</f>
        <v>0</v>
      </c>
    </row>
    <row r="30" ht="15.6" spans="1:31">
      <c r="A30" s="47" t="s">
        <v>45</v>
      </c>
      <c r="B30" s="48"/>
      <c r="C30" s="49">
        <f t="shared" ref="C30:Z30" si="2">ROUND(C29,2)</f>
        <v>18</v>
      </c>
      <c r="D30" s="50">
        <f t="shared" si="2"/>
        <v>2.24</v>
      </c>
      <c r="E30" s="49">
        <f t="shared" si="2"/>
        <v>4.64</v>
      </c>
      <c r="F30" s="50">
        <f t="shared" si="2"/>
        <v>0.14</v>
      </c>
      <c r="G30" s="49">
        <f t="shared" si="2"/>
        <v>2.95</v>
      </c>
      <c r="H30" s="50">
        <f t="shared" si="2"/>
        <v>2.35</v>
      </c>
      <c r="I30" s="50">
        <f t="shared" si="2"/>
        <v>4.98</v>
      </c>
      <c r="J30" s="50">
        <f t="shared" si="2"/>
        <v>0.39</v>
      </c>
      <c r="K30" s="50">
        <f t="shared" si="2"/>
        <v>3.62</v>
      </c>
      <c r="L30" s="50">
        <f t="shared" si="2"/>
        <v>6</v>
      </c>
      <c r="M30" s="50">
        <f t="shared" si="2"/>
        <v>8.29</v>
      </c>
      <c r="N30" s="50">
        <f t="shared" si="2"/>
        <v>2.42</v>
      </c>
      <c r="O30" s="50">
        <f t="shared" si="2"/>
        <v>4.64</v>
      </c>
      <c r="P30" s="58">
        <f t="shared" si="2"/>
        <v>0.9</v>
      </c>
      <c r="Q30" s="58">
        <f t="shared" si="2"/>
        <v>2.08</v>
      </c>
      <c r="R30" s="58">
        <f t="shared" si="2"/>
        <v>5.42</v>
      </c>
      <c r="S30" s="58">
        <f t="shared" si="2"/>
        <v>9.52</v>
      </c>
      <c r="T30" s="58">
        <f t="shared" si="2"/>
        <v>8.45</v>
      </c>
      <c r="U30" s="58">
        <f t="shared" si="2"/>
        <v>1.37</v>
      </c>
      <c r="V30" s="58">
        <f t="shared" si="2"/>
        <v>14.39</v>
      </c>
      <c r="W30" s="58">
        <f t="shared" si="2"/>
        <v>4.48</v>
      </c>
      <c r="X30" s="58">
        <f t="shared" si="2"/>
        <v>2.06</v>
      </c>
      <c r="Y30" s="58">
        <f t="shared" si="2"/>
        <v>3.63</v>
      </c>
      <c r="Z30" s="58">
        <v>10</v>
      </c>
      <c r="AA30" s="58">
        <v>12</v>
      </c>
      <c r="AB30" s="58">
        <v>1</v>
      </c>
      <c r="AC30" s="58">
        <v>0.5</v>
      </c>
      <c r="AD30" s="72">
        <v>1.5</v>
      </c>
      <c r="AE30" s="73"/>
    </row>
    <row r="31" ht="15.6" spans="1:31">
      <c r="A31" s="47" t="s">
        <v>46</v>
      </c>
      <c r="B31" s="48"/>
      <c r="C31" s="49">
        <v>77</v>
      </c>
      <c r="D31" s="51">
        <v>760</v>
      </c>
      <c r="E31" s="51">
        <v>80</v>
      </c>
      <c r="F31" s="51">
        <v>1475</v>
      </c>
      <c r="G31" s="50">
        <v>53</v>
      </c>
      <c r="H31" s="50">
        <v>120</v>
      </c>
      <c r="I31" s="50">
        <v>70</v>
      </c>
      <c r="J31" s="50">
        <v>180</v>
      </c>
      <c r="K31" s="51">
        <v>62.37</v>
      </c>
      <c r="L31" s="51">
        <v>39.5</v>
      </c>
      <c r="M31" s="50">
        <v>47</v>
      </c>
      <c r="N31" s="50">
        <v>41</v>
      </c>
      <c r="O31" s="50">
        <v>60</v>
      </c>
      <c r="P31" s="58">
        <v>220</v>
      </c>
      <c r="Q31" s="58">
        <v>240</v>
      </c>
      <c r="R31" s="58">
        <v>45</v>
      </c>
      <c r="S31" s="58">
        <v>205</v>
      </c>
      <c r="T31" s="58">
        <v>230</v>
      </c>
      <c r="U31" s="58">
        <v>350</v>
      </c>
      <c r="V31" s="58">
        <v>148.888</v>
      </c>
      <c r="W31" s="58">
        <v>96</v>
      </c>
      <c r="X31" s="58">
        <v>200</v>
      </c>
      <c r="Y31" s="58">
        <v>80</v>
      </c>
      <c r="Z31" s="58">
        <v>2.1</v>
      </c>
      <c r="AA31" s="58">
        <v>11</v>
      </c>
      <c r="AB31" s="58">
        <v>13</v>
      </c>
      <c r="AC31" s="72">
        <v>13</v>
      </c>
      <c r="AD31" s="72">
        <v>18</v>
      </c>
      <c r="AE31" s="73"/>
    </row>
    <row r="32" ht="16.35" spans="1:31">
      <c r="A32" s="52" t="s">
        <v>47</v>
      </c>
      <c r="B32" s="53"/>
      <c r="C32" s="54">
        <f t="shared" ref="C32:AE32" si="3">C30*C31</f>
        <v>1386</v>
      </c>
      <c r="D32" s="54">
        <f t="shared" si="3"/>
        <v>1702.4</v>
      </c>
      <c r="E32" s="54">
        <f t="shared" si="3"/>
        <v>371.2</v>
      </c>
      <c r="F32" s="54">
        <f t="shared" si="3"/>
        <v>206.5</v>
      </c>
      <c r="G32" s="54">
        <f t="shared" si="3"/>
        <v>156.35</v>
      </c>
      <c r="H32" s="54">
        <f t="shared" si="3"/>
        <v>282</v>
      </c>
      <c r="I32" s="54">
        <f t="shared" si="3"/>
        <v>348.6</v>
      </c>
      <c r="J32" s="54">
        <f t="shared" si="3"/>
        <v>70.2</v>
      </c>
      <c r="K32" s="54">
        <f t="shared" si="3"/>
        <v>225.7794</v>
      </c>
      <c r="L32" s="54">
        <f t="shared" si="3"/>
        <v>237</v>
      </c>
      <c r="M32" s="54">
        <f t="shared" si="3"/>
        <v>389.63</v>
      </c>
      <c r="N32" s="54">
        <f t="shared" si="3"/>
        <v>99.22</v>
      </c>
      <c r="O32" s="54">
        <f t="shared" si="3"/>
        <v>278.4</v>
      </c>
      <c r="P32" s="54">
        <f t="shared" si="3"/>
        <v>198</v>
      </c>
      <c r="Q32" s="54">
        <f t="shared" si="3"/>
        <v>499.2</v>
      </c>
      <c r="R32" s="54">
        <f t="shared" si="3"/>
        <v>243.9</v>
      </c>
      <c r="S32" s="54">
        <f t="shared" si="3"/>
        <v>1951.6</v>
      </c>
      <c r="T32" s="54">
        <f t="shared" si="3"/>
        <v>1943.5</v>
      </c>
      <c r="U32" s="54">
        <f t="shared" si="3"/>
        <v>479.5</v>
      </c>
      <c r="V32" s="54">
        <v>2144</v>
      </c>
      <c r="W32" s="54">
        <f t="shared" si="3"/>
        <v>430.08</v>
      </c>
      <c r="X32" s="54">
        <f t="shared" si="3"/>
        <v>412</v>
      </c>
      <c r="Y32" s="54">
        <f t="shared" si="3"/>
        <v>290.4</v>
      </c>
      <c r="Z32" s="54">
        <f t="shared" si="3"/>
        <v>21</v>
      </c>
      <c r="AA32" s="54">
        <f t="shared" si="3"/>
        <v>132</v>
      </c>
      <c r="AB32" s="54">
        <f t="shared" si="3"/>
        <v>13</v>
      </c>
      <c r="AC32" s="54">
        <f t="shared" si="3"/>
        <v>6.5</v>
      </c>
      <c r="AD32" s="54">
        <f t="shared" si="3"/>
        <v>27</v>
      </c>
      <c r="AE32" s="74">
        <f>SUM(C32:AD32)</f>
        <v>14544.9594</v>
      </c>
    </row>
    <row r="33" ht="15.6" spans="1:31">
      <c r="A33" s="55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>
        <f>AE32/AE2</f>
        <v>129.865708928571</v>
      </c>
    </row>
    <row r="34" customFormat="1" ht="27" customHeight="1" spans="2:13">
      <c r="B34" s="57" t="s">
        <v>48</v>
      </c>
      <c r="M34" s="56"/>
    </row>
    <row r="35" customFormat="1" ht="27" customHeight="1" spans="2:13">
      <c r="B35" s="57" t="s">
        <v>49</v>
      </c>
      <c r="M35" s="56"/>
    </row>
    <row r="36" customFormat="1" ht="27" customHeight="1" spans="2:2">
      <c r="B36" s="57" t="s">
        <v>50</v>
      </c>
    </row>
  </sheetData>
  <mergeCells count="43">
    <mergeCell ref="A1:AD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6"/>
  </mergeCells>
  <pageMargins left="0.0784722222222222" right="0.196527777777778" top="1.05069444444444" bottom="1.05069444444444" header="0.708333333333333" footer="0.786805555555556"/>
  <pageSetup paperSize="9" scale="65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C37"/>
  <sheetViews>
    <sheetView workbookViewId="0">
      <pane ySplit="7" topLeftCell="A18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" customWidth="1"/>
    <col min="4" max="4" width="7.11111111111111" customWidth="1"/>
    <col min="5" max="5" width="6.22222222222222" customWidth="1"/>
    <col min="6" max="6" width="6.11111111111111" customWidth="1"/>
    <col min="7" max="7" width="6.66666666666667" customWidth="1"/>
    <col min="8" max="8" width="7.33333333333333" style="107" customWidth="1"/>
    <col min="9" max="10" width="6.11111111111111" customWidth="1"/>
    <col min="11" max="12" width="7" customWidth="1"/>
    <col min="13" max="13" width="7.33333333333333" customWidth="1"/>
    <col min="14" max="14" width="6.22222222222222" customWidth="1"/>
    <col min="15" max="15" width="6" customWidth="1"/>
    <col min="16" max="16" width="6.11111111111111" customWidth="1"/>
    <col min="17" max="17" width="7" customWidth="1"/>
    <col min="18" max="18" width="6.11111111111111" customWidth="1"/>
    <col min="19" max="19" width="6.44444444444444" customWidth="1"/>
    <col min="20" max="20" width="7" customWidth="1"/>
    <col min="21" max="22" width="6.22222222222222" customWidth="1"/>
    <col min="23" max="23" width="6.33333333333333" customWidth="1"/>
    <col min="24" max="25" width="6.77777777777778" customWidth="1"/>
    <col min="26" max="26" width="6.33333333333333" customWidth="1"/>
    <col min="27" max="27" width="6.77777777777778" customWidth="1"/>
    <col min="28" max="28" width="5" customWidth="1"/>
    <col min="29" max="29" width="8.66666666666667" customWidth="1"/>
  </cols>
  <sheetData>
    <row r="1" s="1" customFormat="1" ht="43" customHeight="1" spans="1:1">
      <c r="A1" s="1" t="s">
        <v>0</v>
      </c>
    </row>
    <row r="2" customHeight="1" spans="1:29">
      <c r="A2" s="92"/>
      <c r="B2" s="108" t="s">
        <v>175</v>
      </c>
      <c r="C2" s="5" t="s">
        <v>2</v>
      </c>
      <c r="D2" s="5" t="s">
        <v>3</v>
      </c>
      <c r="E2" s="5" t="s">
        <v>4</v>
      </c>
      <c r="F2" s="5" t="s">
        <v>22</v>
      </c>
      <c r="G2" s="5" t="s">
        <v>52</v>
      </c>
      <c r="H2" s="109" t="s">
        <v>5</v>
      </c>
      <c r="I2" s="5" t="s">
        <v>10</v>
      </c>
      <c r="J2" s="5" t="s">
        <v>11</v>
      </c>
      <c r="K2" s="5" t="s">
        <v>100</v>
      </c>
      <c r="L2" s="5" t="s">
        <v>9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53</v>
      </c>
      <c r="R2" s="5" t="s">
        <v>123</v>
      </c>
      <c r="S2" s="5" t="s">
        <v>70</v>
      </c>
      <c r="T2" s="5" t="s">
        <v>56</v>
      </c>
      <c r="U2" s="5" t="s">
        <v>25</v>
      </c>
      <c r="V2" s="5" t="s">
        <v>21</v>
      </c>
      <c r="W2" s="5" t="s">
        <v>58</v>
      </c>
      <c r="X2" s="5" t="s">
        <v>124</v>
      </c>
      <c r="Y2" s="5" t="s">
        <v>176</v>
      </c>
      <c r="Z2" s="5" t="s">
        <v>177</v>
      </c>
      <c r="AA2" s="5" t="s">
        <v>73</v>
      </c>
      <c r="AB2" s="63" t="s">
        <v>26</v>
      </c>
      <c r="AC2" s="120">
        <v>122</v>
      </c>
    </row>
    <row r="3" spans="1:29">
      <c r="A3" s="94"/>
      <c r="B3" s="110"/>
      <c r="C3" s="9"/>
      <c r="D3" s="9"/>
      <c r="E3" s="9"/>
      <c r="F3" s="9"/>
      <c r="G3" s="9"/>
      <c r="H3" s="1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5"/>
      <c r="AC3" s="121"/>
    </row>
    <row r="4" spans="1:29">
      <c r="A4" s="94"/>
      <c r="B4" s="110"/>
      <c r="C4" s="9"/>
      <c r="D4" s="9"/>
      <c r="E4" s="9"/>
      <c r="F4" s="9"/>
      <c r="G4" s="9"/>
      <c r="H4" s="1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5"/>
      <c r="AC4" s="121"/>
    </row>
    <row r="5" ht="12" customHeight="1" spans="1:29">
      <c r="A5" s="94"/>
      <c r="B5" s="110"/>
      <c r="C5" s="9"/>
      <c r="D5" s="9"/>
      <c r="E5" s="9"/>
      <c r="F5" s="9"/>
      <c r="G5" s="9"/>
      <c r="H5" s="1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5"/>
      <c r="AC5" s="121"/>
    </row>
    <row r="6" spans="1:29">
      <c r="A6" s="94"/>
      <c r="B6" s="110"/>
      <c r="C6" s="9"/>
      <c r="D6" s="9"/>
      <c r="E6" s="9"/>
      <c r="F6" s="9"/>
      <c r="G6" s="9"/>
      <c r="H6" s="1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5"/>
      <c r="AC6" s="121"/>
    </row>
    <row r="7" ht="28" customHeight="1" spans="1:29">
      <c r="A7" s="96"/>
      <c r="B7" s="112"/>
      <c r="C7" s="13"/>
      <c r="D7" s="13"/>
      <c r="E7" s="13"/>
      <c r="F7" s="13"/>
      <c r="G7" s="13"/>
      <c r="H7" s="1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67"/>
      <c r="AC7" s="122"/>
    </row>
    <row r="8" ht="15" customHeight="1" spans="1:29">
      <c r="A8" s="114"/>
      <c r="B8" s="115"/>
      <c r="C8" s="116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16">
        <v>9</v>
      </c>
      <c r="L8" s="116">
        <v>10</v>
      </c>
      <c r="M8" s="116">
        <v>11</v>
      </c>
      <c r="N8" s="116">
        <v>12</v>
      </c>
      <c r="O8" s="116">
        <v>13</v>
      </c>
      <c r="P8" s="116">
        <v>14</v>
      </c>
      <c r="Q8" s="116">
        <v>15</v>
      </c>
      <c r="R8" s="116">
        <v>16</v>
      </c>
      <c r="S8" s="116">
        <v>17</v>
      </c>
      <c r="T8" s="116">
        <v>18</v>
      </c>
      <c r="U8" s="116">
        <v>19</v>
      </c>
      <c r="V8" s="116">
        <v>20</v>
      </c>
      <c r="W8" s="116">
        <v>21</v>
      </c>
      <c r="X8" s="116">
        <v>22</v>
      </c>
      <c r="Y8" s="116">
        <v>23</v>
      </c>
      <c r="Z8" s="116">
        <v>24</v>
      </c>
      <c r="AA8" s="116">
        <v>25</v>
      </c>
      <c r="AB8" s="116">
        <v>26</v>
      </c>
      <c r="AC8" s="123" t="s">
        <v>28</v>
      </c>
    </row>
    <row r="9" spans="1:29">
      <c r="A9" s="18" t="s">
        <v>29</v>
      </c>
      <c r="B9" s="19" t="s">
        <v>60</v>
      </c>
      <c r="C9" s="20"/>
      <c r="D9" s="21">
        <v>0.0054</v>
      </c>
      <c r="E9" s="21">
        <v>0.0064</v>
      </c>
      <c r="F9" s="21">
        <v>0.0401</v>
      </c>
      <c r="G9" s="21">
        <v>0.0094</v>
      </c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59"/>
      <c r="V9" s="59"/>
      <c r="W9" s="59"/>
      <c r="X9" s="59"/>
      <c r="Y9" s="59"/>
      <c r="Z9" s="59"/>
      <c r="AA9" s="59"/>
      <c r="AB9" s="124"/>
      <c r="AC9" s="70" t="s">
        <v>31</v>
      </c>
    </row>
    <row r="10" spans="1:29">
      <c r="A10" s="23"/>
      <c r="B10" s="24" t="s">
        <v>67</v>
      </c>
      <c r="C10" s="25"/>
      <c r="D10" s="26"/>
      <c r="E10" s="26">
        <v>0.0084</v>
      </c>
      <c r="F10" s="26"/>
      <c r="G10" s="26"/>
      <c r="H10" s="27">
        <v>0.00054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60"/>
      <c r="V10" s="60"/>
      <c r="W10" s="60"/>
      <c r="X10" s="60"/>
      <c r="Y10" s="60"/>
      <c r="Z10" s="60"/>
      <c r="AA10" s="60"/>
      <c r="AB10" s="72"/>
      <c r="AC10" s="71"/>
    </row>
    <row r="11" spans="1:29">
      <c r="A11" s="23"/>
      <c r="B11" s="28" t="s">
        <v>33</v>
      </c>
      <c r="C11" s="25"/>
      <c r="D11" s="26">
        <v>0.0094</v>
      </c>
      <c r="E11" s="26"/>
      <c r="F11" s="26"/>
      <c r="G11" s="26"/>
      <c r="H11" s="27"/>
      <c r="I11" s="26">
        <v>0.032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60"/>
      <c r="V11" s="60"/>
      <c r="W11" s="60"/>
      <c r="X11" s="60"/>
      <c r="Y11" s="60"/>
      <c r="Z11" s="60"/>
      <c r="AA11" s="60"/>
      <c r="AB11" s="72"/>
      <c r="AC11" s="71"/>
    </row>
    <row r="12" spans="1:29">
      <c r="A12" s="23"/>
      <c r="B12" s="24"/>
      <c r="C12" s="25"/>
      <c r="D12" s="26"/>
      <c r="E12" s="26"/>
      <c r="F12" s="26"/>
      <c r="G12" s="26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60"/>
      <c r="V12" s="60"/>
      <c r="W12" s="60"/>
      <c r="X12" s="60"/>
      <c r="Y12" s="60"/>
      <c r="Z12" s="60"/>
      <c r="AA12" s="60"/>
      <c r="AB12" s="72"/>
      <c r="AC12" s="71"/>
    </row>
    <row r="13" ht="13.95" spans="1:29">
      <c r="A13" s="29"/>
      <c r="B13" s="30"/>
      <c r="C13" s="31"/>
      <c r="D13" s="32"/>
      <c r="E13" s="32"/>
      <c r="F13" s="32"/>
      <c r="G13" s="32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1"/>
      <c r="V13" s="61"/>
      <c r="W13" s="61"/>
      <c r="X13" s="61"/>
      <c r="Y13" s="61"/>
      <c r="Z13" s="61"/>
      <c r="AA13" s="61"/>
      <c r="AB13" s="125"/>
      <c r="AC13" s="71"/>
    </row>
    <row r="14" spans="1:29">
      <c r="A14" s="18" t="s">
        <v>34</v>
      </c>
      <c r="B14" s="19" t="s">
        <v>100</v>
      </c>
      <c r="C14" s="20"/>
      <c r="D14" s="21"/>
      <c r="E14" s="21"/>
      <c r="F14" s="21"/>
      <c r="G14" s="21"/>
      <c r="H14" s="22"/>
      <c r="I14" s="21"/>
      <c r="J14" s="21"/>
      <c r="K14" s="21">
        <v>0.1217</v>
      </c>
      <c r="L14" s="21"/>
      <c r="M14" s="21"/>
      <c r="N14" s="21"/>
      <c r="O14" s="21"/>
      <c r="P14" s="21"/>
      <c r="Q14" s="21"/>
      <c r="R14" s="21"/>
      <c r="S14" s="21"/>
      <c r="T14" s="21"/>
      <c r="U14" s="59"/>
      <c r="V14" s="59"/>
      <c r="W14" s="59"/>
      <c r="X14" s="59"/>
      <c r="Y14" s="59"/>
      <c r="Z14" s="59"/>
      <c r="AA14" s="59"/>
      <c r="AB14" s="124"/>
      <c r="AC14" s="71"/>
    </row>
    <row r="15" spans="1:29">
      <c r="A15" s="23"/>
      <c r="B15" s="24"/>
      <c r="C15" s="25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60"/>
      <c r="V15" s="60"/>
      <c r="W15" s="60"/>
      <c r="X15" s="60"/>
      <c r="Y15" s="60"/>
      <c r="Z15" s="60"/>
      <c r="AA15" s="60"/>
      <c r="AB15" s="72"/>
      <c r="AC15" s="71"/>
    </row>
    <row r="16" spans="1:29">
      <c r="A16" s="23"/>
      <c r="B16" s="24"/>
      <c r="C16" s="25"/>
      <c r="D16" s="26"/>
      <c r="E16" s="26"/>
      <c r="F16" s="26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60"/>
      <c r="V16" s="60"/>
      <c r="W16" s="60"/>
      <c r="X16" s="60"/>
      <c r="Y16" s="60"/>
      <c r="Z16" s="60"/>
      <c r="AA16" s="60"/>
      <c r="AB16" s="72"/>
      <c r="AC16" s="71"/>
    </row>
    <row r="17" ht="13.95" spans="1:29">
      <c r="A17" s="34"/>
      <c r="B17" s="30"/>
      <c r="C17" s="35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62"/>
      <c r="V17" s="62"/>
      <c r="W17" s="62"/>
      <c r="X17" s="62"/>
      <c r="Y17" s="62"/>
      <c r="Z17" s="62"/>
      <c r="AA17" s="62"/>
      <c r="AB17" s="126"/>
      <c r="AC17" s="71"/>
    </row>
    <row r="18" spans="1:29">
      <c r="A18" s="38" t="s">
        <v>35</v>
      </c>
      <c r="B18" s="39" t="s">
        <v>178</v>
      </c>
      <c r="C18" s="20"/>
      <c r="D18" s="21"/>
      <c r="E18" s="21"/>
      <c r="F18" s="21"/>
      <c r="G18" s="21"/>
      <c r="H18" s="22"/>
      <c r="I18" s="21"/>
      <c r="J18" s="21"/>
      <c r="K18" s="21"/>
      <c r="L18" s="21"/>
      <c r="M18" s="21">
        <v>0.074</v>
      </c>
      <c r="N18" s="21">
        <v>0.012</v>
      </c>
      <c r="O18" s="21">
        <v>0.012</v>
      </c>
      <c r="P18" s="21">
        <v>0.002322</v>
      </c>
      <c r="Q18" s="21">
        <v>0.0719</v>
      </c>
      <c r="R18" s="21">
        <v>0.0194</v>
      </c>
      <c r="S18" s="21"/>
      <c r="T18" s="21"/>
      <c r="U18" s="59"/>
      <c r="V18" s="59"/>
      <c r="W18" s="59"/>
      <c r="X18" s="59"/>
      <c r="Y18" s="59"/>
      <c r="Z18" s="59"/>
      <c r="AA18" s="59"/>
      <c r="AB18" s="124"/>
      <c r="AC18" s="71"/>
    </row>
    <row r="19" ht="26" customHeight="1" spans="1:29">
      <c r="A19" s="40"/>
      <c r="B19" s="81" t="s">
        <v>179</v>
      </c>
      <c r="C19" s="25"/>
      <c r="D19" s="26"/>
      <c r="E19" s="26"/>
      <c r="F19" s="26"/>
      <c r="G19" s="26"/>
      <c r="H19" s="27"/>
      <c r="I19" s="26"/>
      <c r="J19" s="26"/>
      <c r="K19" s="26"/>
      <c r="L19" s="26"/>
      <c r="M19" s="26"/>
      <c r="N19" s="26">
        <v>0.015</v>
      </c>
      <c r="O19" s="26">
        <v>0.011</v>
      </c>
      <c r="P19" s="26">
        <v>0.004</v>
      </c>
      <c r="Q19" s="26"/>
      <c r="R19" s="26"/>
      <c r="S19" s="26">
        <v>0.005</v>
      </c>
      <c r="T19" s="26">
        <v>0.03</v>
      </c>
      <c r="U19" s="60"/>
      <c r="V19" s="60"/>
      <c r="W19" s="60"/>
      <c r="X19" s="60"/>
      <c r="Y19" s="60"/>
      <c r="Z19" s="60"/>
      <c r="AA19" s="60"/>
      <c r="AB19" s="72"/>
      <c r="AC19" s="71"/>
    </row>
    <row r="20" spans="1:29">
      <c r="A20" s="40"/>
      <c r="B20" s="41" t="s">
        <v>180</v>
      </c>
      <c r="C20" s="25"/>
      <c r="D20" s="26">
        <v>0.007</v>
      </c>
      <c r="E20" s="26"/>
      <c r="F20" s="26"/>
      <c r="G20" s="26"/>
      <c r="H20" s="27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>
        <v>0.035</v>
      </c>
      <c r="T20" s="26"/>
      <c r="U20" s="60"/>
      <c r="V20" s="60">
        <v>0.0054</v>
      </c>
      <c r="W20" s="60"/>
      <c r="X20" s="60"/>
      <c r="Y20" s="60"/>
      <c r="Z20" s="60"/>
      <c r="AA20" s="60"/>
      <c r="AB20" s="72"/>
      <c r="AC20" s="71"/>
    </row>
    <row r="21" spans="1:29">
      <c r="A21" s="40"/>
      <c r="B21" s="41" t="s">
        <v>159</v>
      </c>
      <c r="C21" s="25"/>
      <c r="D21" s="26"/>
      <c r="E21" s="26">
        <v>0.008</v>
      </c>
      <c r="F21" s="26"/>
      <c r="G21" s="26"/>
      <c r="H21" s="27"/>
      <c r="I21" s="26"/>
      <c r="J21" s="26"/>
      <c r="K21" s="26"/>
      <c r="L21" s="26">
        <v>0.0274</v>
      </c>
      <c r="M21" s="26"/>
      <c r="N21" s="26"/>
      <c r="O21" s="26"/>
      <c r="P21" s="26"/>
      <c r="Q21" s="26"/>
      <c r="R21" s="26"/>
      <c r="S21" s="26"/>
      <c r="T21" s="26"/>
      <c r="U21" s="60">
        <v>0.015</v>
      </c>
      <c r="V21" s="60"/>
      <c r="W21" s="60"/>
      <c r="X21" s="60"/>
      <c r="Y21" s="60"/>
      <c r="Z21" s="60"/>
      <c r="AA21" s="60"/>
      <c r="AB21" s="72"/>
      <c r="AC21" s="71"/>
    </row>
    <row r="22" spans="1:29">
      <c r="A22" s="40"/>
      <c r="B22" s="28" t="s">
        <v>40</v>
      </c>
      <c r="C22" s="25"/>
      <c r="D22" s="26"/>
      <c r="E22" s="26"/>
      <c r="F22" s="26"/>
      <c r="G22" s="26"/>
      <c r="H22" s="27"/>
      <c r="I22" s="26"/>
      <c r="J22" s="26">
        <v>0.04777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60"/>
      <c r="V22" s="60"/>
      <c r="W22" s="60"/>
      <c r="X22" s="60"/>
      <c r="Y22" s="60"/>
      <c r="Z22" s="60"/>
      <c r="AA22" s="60"/>
      <c r="AB22" s="72"/>
      <c r="AC22" s="71"/>
    </row>
    <row r="23" ht="13.95" spans="1:29">
      <c r="A23" s="43"/>
      <c r="B23" s="44"/>
      <c r="C23" s="31"/>
      <c r="D23" s="32"/>
      <c r="E23" s="32"/>
      <c r="F23" s="32"/>
      <c r="G23" s="32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61"/>
      <c r="V23" s="61"/>
      <c r="W23" s="61"/>
      <c r="X23" s="61"/>
      <c r="Y23" s="61"/>
      <c r="Z23" s="61"/>
      <c r="AA23" s="61"/>
      <c r="AB23" s="125"/>
      <c r="AC23" s="71"/>
    </row>
    <row r="24" spans="1:29">
      <c r="A24" s="38" t="s">
        <v>41</v>
      </c>
      <c r="B24" s="19" t="s">
        <v>66</v>
      </c>
      <c r="C24" s="20">
        <v>0.13934</v>
      </c>
      <c r="D24" s="21"/>
      <c r="E24" s="21">
        <v>0.0063</v>
      </c>
      <c r="F24" s="21"/>
      <c r="G24" s="21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59"/>
      <c r="V24" s="59"/>
      <c r="W24" s="59">
        <v>0.015</v>
      </c>
      <c r="X24" s="59"/>
      <c r="Y24" s="59"/>
      <c r="Z24" s="59"/>
      <c r="AA24" s="59"/>
      <c r="AB24" s="124"/>
      <c r="AC24" s="71"/>
    </row>
    <row r="25" spans="1:29">
      <c r="A25" s="40"/>
      <c r="B25" s="24" t="s">
        <v>67</v>
      </c>
      <c r="C25" s="25"/>
      <c r="D25" s="26"/>
      <c r="E25" s="26">
        <v>0.0072</v>
      </c>
      <c r="F25" s="26"/>
      <c r="G25" s="26"/>
      <c r="H25" s="27">
        <v>0.0006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60"/>
      <c r="V25" s="60"/>
      <c r="W25" s="60"/>
      <c r="X25" s="60"/>
      <c r="Y25" s="60"/>
      <c r="Z25" s="60"/>
      <c r="AA25" s="60"/>
      <c r="AB25" s="72"/>
      <c r="AC25" s="71"/>
    </row>
    <row r="26" spans="1:29">
      <c r="A26" s="40"/>
      <c r="B26" s="24" t="s">
        <v>124</v>
      </c>
      <c r="C26" s="25"/>
      <c r="D26" s="26"/>
      <c r="E26" s="26"/>
      <c r="F26" s="26"/>
      <c r="G26" s="26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60"/>
      <c r="V26" s="60"/>
      <c r="W26" s="60"/>
      <c r="X26" s="60">
        <v>0.026</v>
      </c>
      <c r="Y26" s="60"/>
      <c r="Z26" s="60"/>
      <c r="AA26" s="60"/>
      <c r="AB26" s="72"/>
      <c r="AC26" s="71"/>
    </row>
    <row r="27" ht="13.95" spans="1:29">
      <c r="A27" s="40"/>
      <c r="B27" s="24"/>
      <c r="C27" s="25"/>
      <c r="D27" s="26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60"/>
      <c r="V27" s="60"/>
      <c r="W27" s="60"/>
      <c r="X27" s="60"/>
      <c r="Y27" s="60"/>
      <c r="Z27" s="60"/>
      <c r="AA27" s="60"/>
      <c r="AB27" s="72"/>
      <c r="AC27" s="87"/>
    </row>
    <row r="28" ht="13.95" spans="1:29">
      <c r="A28" s="43"/>
      <c r="B28" s="30"/>
      <c r="C28" s="31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61"/>
      <c r="V28" s="61"/>
      <c r="W28" s="61"/>
      <c r="X28" s="61"/>
      <c r="Y28" s="61">
        <v>1</v>
      </c>
      <c r="Z28" s="61">
        <v>0.7</v>
      </c>
      <c r="AA28" s="61">
        <v>0.5</v>
      </c>
      <c r="AB28" s="125">
        <v>1</v>
      </c>
      <c r="AC28" s="127"/>
    </row>
    <row r="29" ht="15.6" spans="1:29">
      <c r="A29" s="45" t="s">
        <v>44</v>
      </c>
      <c r="B29" s="46"/>
      <c r="C29" s="20">
        <f t="shared" ref="C29:R29" si="0">SUM(C9:C28)</f>
        <v>0.13934</v>
      </c>
      <c r="D29" s="21">
        <f t="shared" si="0"/>
        <v>0.0218</v>
      </c>
      <c r="E29" s="21">
        <f t="shared" si="0"/>
        <v>0.0363</v>
      </c>
      <c r="F29" s="21">
        <f t="shared" si="0"/>
        <v>0.0401</v>
      </c>
      <c r="G29" s="21">
        <f t="shared" si="0"/>
        <v>0.0094</v>
      </c>
      <c r="H29" s="21">
        <f t="shared" si="0"/>
        <v>0.00114</v>
      </c>
      <c r="I29" s="21">
        <f t="shared" si="0"/>
        <v>0.032</v>
      </c>
      <c r="J29" s="21">
        <f t="shared" si="0"/>
        <v>0.04777</v>
      </c>
      <c r="K29" s="21">
        <f t="shared" si="0"/>
        <v>0.1217</v>
      </c>
      <c r="L29" s="21">
        <f t="shared" si="0"/>
        <v>0.0274</v>
      </c>
      <c r="M29" s="21">
        <f t="shared" si="0"/>
        <v>0.074</v>
      </c>
      <c r="N29" s="21">
        <f t="shared" si="0"/>
        <v>0.027</v>
      </c>
      <c r="O29" s="21">
        <f t="shared" si="0"/>
        <v>0.023</v>
      </c>
      <c r="P29" s="21">
        <f t="shared" si="0"/>
        <v>0.006322</v>
      </c>
      <c r="Q29" s="21">
        <f t="shared" si="0"/>
        <v>0.0719</v>
      </c>
      <c r="R29" s="21">
        <f t="shared" si="0"/>
        <v>0.0194</v>
      </c>
      <c r="S29" s="21">
        <f t="shared" ref="S29:AA29" si="1">SUM(S9:S28)</f>
        <v>0.04</v>
      </c>
      <c r="T29" s="21">
        <f t="shared" si="1"/>
        <v>0.03</v>
      </c>
      <c r="U29" s="21">
        <f t="shared" si="1"/>
        <v>0.015</v>
      </c>
      <c r="V29" s="21">
        <f t="shared" si="1"/>
        <v>0.0054</v>
      </c>
      <c r="W29" s="21">
        <f t="shared" si="1"/>
        <v>0.015</v>
      </c>
      <c r="X29" s="119">
        <f t="shared" si="1"/>
        <v>0.026</v>
      </c>
      <c r="Y29" s="128">
        <v>1</v>
      </c>
      <c r="Z29" s="128">
        <v>0.7</v>
      </c>
      <c r="AA29" s="128">
        <v>0.5</v>
      </c>
      <c r="AB29" s="128">
        <f>SUM(AB9:AB28)</f>
        <v>1</v>
      </c>
      <c r="AC29" s="19"/>
    </row>
    <row r="30" ht="15.6" hidden="1" spans="1:29">
      <c r="A30" s="47" t="s">
        <v>45</v>
      </c>
      <c r="B30" s="48"/>
      <c r="C30" s="99">
        <f t="shared" ref="C30:R30" si="2">122*C29</f>
        <v>16.99948</v>
      </c>
      <c r="D30" s="99">
        <f t="shared" si="2"/>
        <v>2.6596</v>
      </c>
      <c r="E30" s="99">
        <f t="shared" si="2"/>
        <v>4.4286</v>
      </c>
      <c r="F30" s="99">
        <f t="shared" si="2"/>
        <v>4.8922</v>
      </c>
      <c r="G30" s="99">
        <f t="shared" si="2"/>
        <v>1.1468</v>
      </c>
      <c r="H30" s="99">
        <f t="shared" si="2"/>
        <v>0.13908</v>
      </c>
      <c r="I30" s="99">
        <f t="shared" si="2"/>
        <v>3.904</v>
      </c>
      <c r="J30" s="99">
        <f t="shared" si="2"/>
        <v>5.82794</v>
      </c>
      <c r="K30" s="99">
        <f t="shared" si="2"/>
        <v>14.8474</v>
      </c>
      <c r="L30" s="99">
        <f t="shared" si="2"/>
        <v>3.3428</v>
      </c>
      <c r="M30" s="99">
        <f t="shared" si="2"/>
        <v>9.028</v>
      </c>
      <c r="N30" s="99">
        <f t="shared" si="2"/>
        <v>3.294</v>
      </c>
      <c r="O30" s="99">
        <f t="shared" si="2"/>
        <v>2.806</v>
      </c>
      <c r="P30" s="99">
        <f t="shared" si="2"/>
        <v>0.771284</v>
      </c>
      <c r="Q30" s="99">
        <f t="shared" si="2"/>
        <v>8.7718</v>
      </c>
      <c r="R30" s="99">
        <f t="shared" si="2"/>
        <v>2.3668</v>
      </c>
      <c r="S30" s="99">
        <f t="shared" ref="S30:Y30" si="3">122*S29</f>
        <v>4.88</v>
      </c>
      <c r="T30" s="99">
        <f t="shared" si="3"/>
        <v>3.66</v>
      </c>
      <c r="U30" s="99">
        <f t="shared" si="3"/>
        <v>1.83</v>
      </c>
      <c r="V30" s="99">
        <f t="shared" si="3"/>
        <v>0.6588</v>
      </c>
      <c r="W30" s="99">
        <f t="shared" si="3"/>
        <v>1.83</v>
      </c>
      <c r="X30" s="99">
        <f t="shared" si="3"/>
        <v>3.172</v>
      </c>
      <c r="Y30" s="99">
        <v>1</v>
      </c>
      <c r="Z30" s="99">
        <v>0.7</v>
      </c>
      <c r="AA30" s="99">
        <v>0.5</v>
      </c>
      <c r="AB30" s="99">
        <v>1</v>
      </c>
      <c r="AC30" s="24"/>
    </row>
    <row r="31" ht="15.6" spans="1:29">
      <c r="A31" s="47" t="s">
        <v>45</v>
      </c>
      <c r="B31" s="48"/>
      <c r="C31" s="49">
        <f t="shared" ref="C31:M31" si="4">ROUND(C30,2)</f>
        <v>17</v>
      </c>
      <c r="D31" s="50">
        <f t="shared" si="4"/>
        <v>2.66</v>
      </c>
      <c r="E31" s="50">
        <f t="shared" si="4"/>
        <v>4.43</v>
      </c>
      <c r="F31" s="50">
        <f t="shared" si="4"/>
        <v>4.89</v>
      </c>
      <c r="G31" s="50">
        <f t="shared" si="4"/>
        <v>1.15</v>
      </c>
      <c r="H31" s="117">
        <f t="shared" si="4"/>
        <v>0.14</v>
      </c>
      <c r="I31" s="50">
        <f t="shared" si="4"/>
        <v>3.9</v>
      </c>
      <c r="J31" s="50">
        <f t="shared" si="4"/>
        <v>5.83</v>
      </c>
      <c r="K31" s="50">
        <f t="shared" si="4"/>
        <v>14.85</v>
      </c>
      <c r="L31" s="50">
        <f t="shared" si="4"/>
        <v>3.34</v>
      </c>
      <c r="M31" s="50">
        <f t="shared" ref="M31:Y31" si="5">ROUND(M30,2)</f>
        <v>9.03</v>
      </c>
      <c r="N31" s="58">
        <f t="shared" si="5"/>
        <v>3.29</v>
      </c>
      <c r="O31" s="58">
        <f t="shared" si="5"/>
        <v>2.81</v>
      </c>
      <c r="P31" s="58">
        <f t="shared" si="5"/>
        <v>0.77</v>
      </c>
      <c r="Q31" s="58">
        <f t="shared" si="5"/>
        <v>8.77</v>
      </c>
      <c r="R31" s="58">
        <f t="shared" si="5"/>
        <v>2.37</v>
      </c>
      <c r="S31" s="58">
        <f t="shared" si="5"/>
        <v>4.88</v>
      </c>
      <c r="T31" s="58">
        <f t="shared" si="5"/>
        <v>3.66</v>
      </c>
      <c r="U31" s="58">
        <f t="shared" si="5"/>
        <v>1.83</v>
      </c>
      <c r="V31" s="58">
        <f t="shared" si="5"/>
        <v>0.66</v>
      </c>
      <c r="W31" s="58">
        <f t="shared" si="5"/>
        <v>1.83</v>
      </c>
      <c r="X31" s="58">
        <f t="shared" si="5"/>
        <v>3.17</v>
      </c>
      <c r="Y31" s="72">
        <v>1</v>
      </c>
      <c r="Z31" s="72">
        <v>0.7</v>
      </c>
      <c r="AA31" s="72">
        <v>0.5</v>
      </c>
      <c r="AB31" s="72">
        <v>1</v>
      </c>
      <c r="AC31" s="24"/>
    </row>
    <row r="32" ht="15.6" spans="1:29">
      <c r="A32" s="47" t="s">
        <v>46</v>
      </c>
      <c r="B32" s="48"/>
      <c r="C32" s="49">
        <v>77</v>
      </c>
      <c r="D32" s="51">
        <v>760</v>
      </c>
      <c r="E32" s="51">
        <v>80</v>
      </c>
      <c r="F32" s="50">
        <v>120</v>
      </c>
      <c r="G32" s="50">
        <v>550</v>
      </c>
      <c r="H32" s="51">
        <v>1475</v>
      </c>
      <c r="I32" s="51">
        <v>62.37</v>
      </c>
      <c r="J32" s="51">
        <v>39.5</v>
      </c>
      <c r="K32" s="50">
        <v>148.888</v>
      </c>
      <c r="L32" s="50">
        <v>120</v>
      </c>
      <c r="M32" s="50">
        <v>47</v>
      </c>
      <c r="N32" s="50">
        <v>41</v>
      </c>
      <c r="O32" s="58">
        <v>60</v>
      </c>
      <c r="P32" s="58">
        <v>220</v>
      </c>
      <c r="Q32" s="58">
        <v>230</v>
      </c>
      <c r="R32" s="58">
        <v>203</v>
      </c>
      <c r="S32" s="58">
        <v>70</v>
      </c>
      <c r="T32" s="58">
        <v>470</v>
      </c>
      <c r="U32" s="58">
        <v>280</v>
      </c>
      <c r="V32" s="58">
        <v>350</v>
      </c>
      <c r="W32" s="58">
        <v>145</v>
      </c>
      <c r="X32" s="58">
        <v>230</v>
      </c>
      <c r="Y32" s="72">
        <v>380</v>
      </c>
      <c r="Z32" s="72">
        <v>380</v>
      </c>
      <c r="AA32" s="72">
        <v>320</v>
      </c>
      <c r="AB32" s="72">
        <v>13</v>
      </c>
      <c r="AC32" s="73"/>
    </row>
    <row r="33" ht="16.35" spans="1:29">
      <c r="A33" s="52" t="s">
        <v>47</v>
      </c>
      <c r="B33" s="53"/>
      <c r="C33" s="85">
        <f>C31*C32</f>
        <v>1309</v>
      </c>
      <c r="D33" s="85">
        <f t="shared" ref="D33:AB33" si="6">D31*D32</f>
        <v>2021.6</v>
      </c>
      <c r="E33" s="85">
        <f t="shared" si="6"/>
        <v>354.4</v>
      </c>
      <c r="F33" s="85">
        <f t="shared" si="6"/>
        <v>586.8</v>
      </c>
      <c r="G33" s="85">
        <f t="shared" si="6"/>
        <v>632.5</v>
      </c>
      <c r="H33" s="85">
        <f t="shared" si="6"/>
        <v>206.5</v>
      </c>
      <c r="I33" s="85">
        <f t="shared" si="6"/>
        <v>243.243</v>
      </c>
      <c r="J33" s="85">
        <f t="shared" si="6"/>
        <v>230.285</v>
      </c>
      <c r="K33" s="85">
        <v>2211</v>
      </c>
      <c r="L33" s="85">
        <f t="shared" si="6"/>
        <v>400.8</v>
      </c>
      <c r="M33" s="85">
        <f t="shared" si="6"/>
        <v>424.41</v>
      </c>
      <c r="N33" s="85">
        <f t="shared" si="6"/>
        <v>134.89</v>
      </c>
      <c r="O33" s="85">
        <f t="shared" si="6"/>
        <v>168.6</v>
      </c>
      <c r="P33" s="85">
        <f t="shared" si="6"/>
        <v>169.4</v>
      </c>
      <c r="Q33" s="85">
        <f t="shared" si="6"/>
        <v>2017.1</v>
      </c>
      <c r="R33" s="85">
        <f t="shared" si="6"/>
        <v>481.11</v>
      </c>
      <c r="S33" s="85">
        <f t="shared" si="6"/>
        <v>341.6</v>
      </c>
      <c r="T33" s="85">
        <f t="shared" si="6"/>
        <v>1720.2</v>
      </c>
      <c r="U33" s="85">
        <f t="shared" si="6"/>
        <v>512.4</v>
      </c>
      <c r="V33" s="85">
        <f t="shared" si="6"/>
        <v>231</v>
      </c>
      <c r="W33" s="85">
        <f t="shared" si="6"/>
        <v>265.35</v>
      </c>
      <c r="X33" s="85">
        <f t="shared" si="6"/>
        <v>729.1</v>
      </c>
      <c r="Y33" s="85">
        <f t="shared" si="6"/>
        <v>380</v>
      </c>
      <c r="Z33" s="85">
        <f t="shared" si="6"/>
        <v>266</v>
      </c>
      <c r="AA33" s="85">
        <f t="shared" si="6"/>
        <v>160</v>
      </c>
      <c r="AB33" s="85">
        <f t="shared" si="6"/>
        <v>13</v>
      </c>
      <c r="AC33" s="74">
        <f>SUM(C33:AB33)</f>
        <v>16210.288</v>
      </c>
    </row>
    <row r="34" ht="15.6" spans="1:29">
      <c r="A34" s="55"/>
      <c r="B34" s="55"/>
      <c r="C34" s="89"/>
      <c r="D34" s="89"/>
      <c r="E34" s="89"/>
      <c r="F34" s="89"/>
      <c r="G34" s="89"/>
      <c r="H34" s="11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56">
        <f>AC33/AC2</f>
        <v>132.871213114754</v>
      </c>
    </row>
    <row r="35" customFormat="1" ht="27" customHeight="1" spans="2:13">
      <c r="B35" s="57" t="s">
        <v>48</v>
      </c>
      <c r="M35" s="56"/>
    </row>
    <row r="36" customFormat="1" ht="27" customHeight="1" spans="2:13">
      <c r="B36" s="57" t="s">
        <v>49</v>
      </c>
      <c r="M36" s="56"/>
    </row>
    <row r="37" customFormat="1" ht="27" customHeight="1" spans="2:2">
      <c r="B37" s="57" t="s">
        <v>50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7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A36"/>
  <sheetViews>
    <sheetView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4.4444444444444" customWidth="1"/>
    <col min="3" max="3" width="7.55555555555556" customWidth="1"/>
    <col min="4" max="4" width="7.22222222222222" customWidth="1"/>
    <col min="5" max="5" width="6.33333333333333" customWidth="1"/>
    <col min="6" max="6" width="6.22222222222222" customWidth="1"/>
    <col min="7" max="7" width="7" customWidth="1"/>
    <col min="8" max="8" width="7.55555555555556" customWidth="1"/>
    <col min="9" max="11" width="6.11111111111111" customWidth="1"/>
    <col min="12" max="13" width="6.33333333333333" customWidth="1"/>
    <col min="14" max="14" width="7" customWidth="1"/>
    <col min="15" max="15" width="6" customWidth="1"/>
    <col min="16" max="16" width="6.55555555555556" customWidth="1"/>
    <col min="17" max="17" width="6.44444444444444" customWidth="1"/>
    <col min="18" max="21" width="7.22222222222222" customWidth="1"/>
    <col min="22" max="22" width="6" customWidth="1"/>
    <col min="23" max="25" width="5.22222222222222" customWidth="1"/>
    <col min="26" max="26" width="6" customWidth="1"/>
    <col min="27" max="27" width="8.11111111111111" customWidth="1"/>
  </cols>
  <sheetData>
    <row r="1" s="1" customFormat="1" ht="43" customHeight="1" spans="1:1">
      <c r="A1" s="1" t="s">
        <v>0</v>
      </c>
    </row>
    <row r="2" customHeight="1" spans="1:27">
      <c r="A2" s="92"/>
      <c r="B2" s="93" t="s">
        <v>181</v>
      </c>
      <c r="C2" s="4" t="s">
        <v>2</v>
      </c>
      <c r="D2" s="5" t="s">
        <v>3</v>
      </c>
      <c r="E2" s="5" t="s">
        <v>4</v>
      </c>
      <c r="F2" s="5" t="s">
        <v>69</v>
      </c>
      <c r="G2" s="5" t="s">
        <v>5</v>
      </c>
      <c r="H2" s="5" t="s">
        <v>52</v>
      </c>
      <c r="I2" s="5" t="s">
        <v>10</v>
      </c>
      <c r="J2" s="5" t="s">
        <v>11</v>
      </c>
      <c r="K2" s="5" t="s">
        <v>182</v>
      </c>
      <c r="L2" s="5" t="s">
        <v>25</v>
      </c>
      <c r="M2" s="5" t="s">
        <v>57</v>
      </c>
      <c r="N2" s="5" t="s">
        <v>9</v>
      </c>
      <c r="O2" s="5" t="s">
        <v>14</v>
      </c>
      <c r="P2" s="5" t="s">
        <v>15</v>
      </c>
      <c r="Q2" s="5" t="s">
        <v>16</v>
      </c>
      <c r="R2" s="5" t="s">
        <v>13</v>
      </c>
      <c r="S2" s="5" t="s">
        <v>53</v>
      </c>
      <c r="T2" s="5" t="s">
        <v>58</v>
      </c>
      <c r="U2" s="5" t="s">
        <v>21</v>
      </c>
      <c r="V2" s="5" t="s">
        <v>55</v>
      </c>
      <c r="W2" s="5" t="s">
        <v>26</v>
      </c>
      <c r="X2" s="5" t="s">
        <v>183</v>
      </c>
      <c r="Y2" s="5" t="s">
        <v>74</v>
      </c>
      <c r="Z2" s="5" t="s">
        <v>24</v>
      </c>
      <c r="AA2" s="100">
        <v>126</v>
      </c>
    </row>
    <row r="3" spans="1:27">
      <c r="A3" s="94"/>
      <c r="B3" s="95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1"/>
    </row>
    <row r="4" spans="1:27">
      <c r="A4" s="94"/>
      <c r="B4" s="95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1"/>
    </row>
    <row r="5" ht="12" customHeight="1" spans="1:27">
      <c r="A5" s="94"/>
      <c r="B5" s="95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1"/>
    </row>
    <row r="6" spans="1:27">
      <c r="A6" s="94"/>
      <c r="B6" s="95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1"/>
    </row>
    <row r="7" ht="28" customHeight="1" spans="1:27">
      <c r="A7" s="96"/>
      <c r="B7" s="97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02"/>
    </row>
    <row r="8" ht="15" customHeight="1" spans="1:27">
      <c r="A8" s="98"/>
      <c r="B8" s="69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6">
        <v>6</v>
      </c>
      <c r="I8" s="17">
        <v>7</v>
      </c>
      <c r="J8" s="17">
        <v>8</v>
      </c>
      <c r="K8" s="16">
        <v>9</v>
      </c>
      <c r="L8" s="16">
        <v>10</v>
      </c>
      <c r="M8" s="16">
        <v>11</v>
      </c>
      <c r="N8" s="17">
        <v>12</v>
      </c>
      <c r="O8" s="17">
        <v>13</v>
      </c>
      <c r="P8" s="16">
        <v>14</v>
      </c>
      <c r="Q8" s="16">
        <v>15</v>
      </c>
      <c r="R8" s="16">
        <v>16</v>
      </c>
      <c r="S8" s="17">
        <v>17</v>
      </c>
      <c r="T8" s="17">
        <v>18</v>
      </c>
      <c r="U8" s="16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03" t="s">
        <v>28</v>
      </c>
    </row>
    <row r="9" spans="1:27">
      <c r="A9" s="18" t="s">
        <v>29</v>
      </c>
      <c r="B9" s="19" t="s">
        <v>75</v>
      </c>
      <c r="C9" s="20">
        <v>0.1413</v>
      </c>
      <c r="D9" s="21"/>
      <c r="E9" s="21">
        <v>0.0063</v>
      </c>
      <c r="F9" s="21">
        <v>0.0251</v>
      </c>
      <c r="G9" s="22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70" t="s">
        <v>61</v>
      </c>
    </row>
    <row r="10" spans="1:27">
      <c r="A10" s="23"/>
      <c r="B10" s="24" t="s">
        <v>184</v>
      </c>
      <c r="C10" s="25"/>
      <c r="D10" s="26"/>
      <c r="E10" s="26">
        <v>0.0094</v>
      </c>
      <c r="F10" s="26"/>
      <c r="G10" s="27">
        <v>0.00064</v>
      </c>
      <c r="H10" s="27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71"/>
    </row>
    <row r="11" spans="1:27">
      <c r="A11" s="23"/>
      <c r="B11" s="28" t="s">
        <v>77</v>
      </c>
      <c r="C11" s="25"/>
      <c r="D11" s="26">
        <v>0.010342</v>
      </c>
      <c r="E11" s="26"/>
      <c r="F11" s="26"/>
      <c r="G11" s="27"/>
      <c r="H11" s="26">
        <v>0.0134</v>
      </c>
      <c r="I11" s="26">
        <v>0.03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71"/>
    </row>
    <row r="12" spans="1:27">
      <c r="A12" s="23"/>
      <c r="B12" s="24"/>
      <c r="C12" s="25"/>
      <c r="D12" s="26"/>
      <c r="E12" s="26"/>
      <c r="F12" s="26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71"/>
    </row>
    <row r="13" ht="13.95" spans="1:27">
      <c r="A13" s="29"/>
      <c r="B13" s="30"/>
      <c r="C13" s="31"/>
      <c r="D13" s="32"/>
      <c r="E13" s="32"/>
      <c r="F13" s="32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71"/>
    </row>
    <row r="14" spans="1:27">
      <c r="A14" s="18" t="s">
        <v>34</v>
      </c>
      <c r="B14" s="19" t="s">
        <v>9</v>
      </c>
      <c r="C14" s="20"/>
      <c r="D14" s="21"/>
      <c r="E14" s="21"/>
      <c r="F14" s="21"/>
      <c r="G14" s="22"/>
      <c r="H14" s="22"/>
      <c r="I14" s="21"/>
      <c r="J14" s="21"/>
      <c r="K14" s="21"/>
      <c r="L14" s="21"/>
      <c r="M14" s="21"/>
      <c r="N14" s="21">
        <v>0.104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71"/>
    </row>
    <row r="15" spans="1:27">
      <c r="A15" s="23"/>
      <c r="B15" s="24"/>
      <c r="C15" s="25"/>
      <c r="D15" s="26"/>
      <c r="E15" s="26"/>
      <c r="F15" s="26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71"/>
    </row>
    <row r="16" spans="1:27">
      <c r="A16" s="23"/>
      <c r="B16" s="24"/>
      <c r="C16" s="25"/>
      <c r="D16" s="26"/>
      <c r="E16" s="26"/>
      <c r="F16" s="26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1"/>
    </row>
    <row r="17" ht="13.95" spans="1:27">
      <c r="A17" s="34"/>
      <c r="B17" s="80"/>
      <c r="C17" s="35"/>
      <c r="D17" s="36"/>
      <c r="E17" s="36"/>
      <c r="F17" s="36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71"/>
    </row>
    <row r="18" ht="25" customHeight="1" spans="1:27">
      <c r="A18" s="38" t="s">
        <v>35</v>
      </c>
      <c r="B18" s="39" t="s">
        <v>62</v>
      </c>
      <c r="C18" s="20"/>
      <c r="D18" s="21"/>
      <c r="E18" s="21"/>
      <c r="F18" s="21"/>
      <c r="G18" s="22"/>
      <c r="H18" s="22"/>
      <c r="I18" s="21"/>
      <c r="J18" s="21"/>
      <c r="K18" s="21">
        <v>0.0064</v>
      </c>
      <c r="L18" s="21"/>
      <c r="M18" s="21"/>
      <c r="N18" s="21"/>
      <c r="O18" s="21">
        <v>0.0113</v>
      </c>
      <c r="P18" s="21">
        <v>0.01</v>
      </c>
      <c r="Q18" s="21">
        <v>0.0023</v>
      </c>
      <c r="R18" s="21">
        <v>0.06</v>
      </c>
      <c r="S18" s="21">
        <v>0.0742</v>
      </c>
      <c r="T18" s="21"/>
      <c r="U18" s="21">
        <v>0.008</v>
      </c>
      <c r="V18" s="21"/>
      <c r="W18" s="21"/>
      <c r="X18" s="21"/>
      <c r="Y18" s="21"/>
      <c r="Z18" s="21"/>
      <c r="AA18" s="71"/>
    </row>
    <row r="19" ht="14" customHeight="1" spans="1:27">
      <c r="A19" s="40"/>
      <c r="B19" s="81" t="s">
        <v>94</v>
      </c>
      <c r="C19" s="25"/>
      <c r="D19" s="26"/>
      <c r="E19" s="26"/>
      <c r="F19" s="26"/>
      <c r="G19" s="27"/>
      <c r="H19" s="27"/>
      <c r="I19" s="26"/>
      <c r="J19" s="26"/>
      <c r="K19" s="26"/>
      <c r="L19" s="26"/>
      <c r="M19" s="26"/>
      <c r="N19" s="26"/>
      <c r="O19" s="26">
        <v>0.011</v>
      </c>
      <c r="P19" s="26">
        <v>0.008</v>
      </c>
      <c r="Q19" s="26">
        <v>0.003</v>
      </c>
      <c r="R19" s="26"/>
      <c r="S19" s="26">
        <v>0.0762</v>
      </c>
      <c r="T19" s="26"/>
      <c r="U19" s="26">
        <v>0.004</v>
      </c>
      <c r="V19" s="26">
        <v>0.0024</v>
      </c>
      <c r="W19" s="26"/>
      <c r="X19" s="26"/>
      <c r="Y19" s="26"/>
      <c r="Z19" s="26"/>
      <c r="AA19" s="71"/>
    </row>
    <row r="20" ht="13" customHeight="1" spans="1:27">
      <c r="A20" s="40"/>
      <c r="B20" s="81" t="s">
        <v>64</v>
      </c>
      <c r="C20" s="25">
        <v>0.0404</v>
      </c>
      <c r="D20" s="26">
        <v>0.0052</v>
      </c>
      <c r="E20" s="26"/>
      <c r="F20" s="26"/>
      <c r="G20" s="27"/>
      <c r="H20" s="27"/>
      <c r="I20" s="26"/>
      <c r="J20" s="26"/>
      <c r="K20" s="26"/>
      <c r="L20" s="26"/>
      <c r="M20" s="26"/>
      <c r="N20" s="26"/>
      <c r="O20" s="26"/>
      <c r="P20" s="26"/>
      <c r="Q20" s="26"/>
      <c r="R20" s="26">
        <v>0.18</v>
      </c>
      <c r="S20" s="26"/>
      <c r="T20" s="26"/>
      <c r="U20" s="26"/>
      <c r="V20" s="26"/>
      <c r="W20" s="26"/>
      <c r="X20" s="26"/>
      <c r="Y20" s="26"/>
      <c r="Z20" s="26"/>
      <c r="AA20" s="71"/>
    </row>
    <row r="21" ht="12" customHeight="1" spans="1:27">
      <c r="A21" s="40"/>
      <c r="B21" s="81" t="s">
        <v>81</v>
      </c>
      <c r="C21" s="25"/>
      <c r="D21" s="26"/>
      <c r="E21" s="26">
        <v>0.0083</v>
      </c>
      <c r="F21" s="26"/>
      <c r="G21" s="27"/>
      <c r="H21" s="27"/>
      <c r="I21" s="26"/>
      <c r="J21" s="26"/>
      <c r="K21" s="26"/>
      <c r="L21" s="26"/>
      <c r="M21" s="26">
        <v>0.018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1"/>
    </row>
    <row r="22" spans="1:27">
      <c r="A22" s="40"/>
      <c r="B22" s="28" t="s">
        <v>40</v>
      </c>
      <c r="C22" s="25"/>
      <c r="D22" s="26"/>
      <c r="E22" s="26"/>
      <c r="F22" s="26"/>
      <c r="G22" s="27"/>
      <c r="H22" s="27"/>
      <c r="I22" s="26"/>
      <c r="J22" s="26">
        <v>0.0519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1"/>
    </row>
    <row r="23" ht="13.95" spans="1:27">
      <c r="A23" s="43"/>
      <c r="B23" s="44"/>
      <c r="C23" s="31"/>
      <c r="D23" s="32"/>
      <c r="E23" s="32"/>
      <c r="F23" s="32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71"/>
    </row>
    <row r="24" spans="1:27">
      <c r="A24" s="40" t="s">
        <v>41</v>
      </c>
      <c r="B24" s="19" t="s">
        <v>82</v>
      </c>
      <c r="C24" s="25">
        <v>0.0564</v>
      </c>
      <c r="D24" s="26"/>
      <c r="E24" s="26">
        <v>0.0053</v>
      </c>
      <c r="F24" s="26"/>
      <c r="G24" s="27"/>
      <c r="H24" s="27"/>
      <c r="I24" s="26"/>
      <c r="J24" s="26"/>
      <c r="K24" s="26"/>
      <c r="L24" s="26"/>
      <c r="M24" s="26"/>
      <c r="N24" s="26"/>
      <c r="O24" s="26"/>
      <c r="P24" s="26"/>
      <c r="Q24" s="26">
        <v>0.006</v>
      </c>
      <c r="R24" s="26"/>
      <c r="S24" s="26"/>
      <c r="T24" s="26">
        <v>0.03</v>
      </c>
      <c r="U24" s="26"/>
      <c r="V24" s="26">
        <v>0.0063</v>
      </c>
      <c r="W24" s="26"/>
      <c r="X24" s="26"/>
      <c r="Y24" s="26"/>
      <c r="Z24" s="26">
        <v>13</v>
      </c>
      <c r="AA24" s="71"/>
    </row>
    <row r="25" spans="1:27">
      <c r="A25" s="40"/>
      <c r="B25" s="24" t="s">
        <v>67</v>
      </c>
      <c r="C25" s="25"/>
      <c r="D25" s="26"/>
      <c r="E25" s="26">
        <v>0.00731</v>
      </c>
      <c r="F25" s="26"/>
      <c r="G25" s="27">
        <v>0.00057</v>
      </c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71"/>
    </row>
    <row r="26" spans="1:27">
      <c r="A26" s="40"/>
      <c r="B26" s="82" t="s">
        <v>83</v>
      </c>
      <c r="C26" s="35"/>
      <c r="D26" s="36"/>
      <c r="E26" s="36">
        <v>0.007</v>
      </c>
      <c r="F26" s="36"/>
      <c r="G26" s="37"/>
      <c r="H26" s="37"/>
      <c r="I26" s="36"/>
      <c r="J26" s="36"/>
      <c r="K26" s="36"/>
      <c r="L26" s="36">
        <v>0.015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>
        <v>0.004</v>
      </c>
      <c r="Z26" s="36"/>
      <c r="AA26" s="71"/>
    </row>
    <row r="27" ht="13.95" spans="1:27">
      <c r="A27" s="40"/>
      <c r="B27" s="44"/>
      <c r="C27" s="35"/>
      <c r="D27" s="36"/>
      <c r="E27" s="36"/>
      <c r="F27" s="36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>
        <v>1</v>
      </c>
      <c r="X27" s="36">
        <v>1</v>
      </c>
      <c r="Y27" s="36"/>
      <c r="Z27" s="36"/>
      <c r="AA27" s="87"/>
    </row>
    <row r="28" ht="15.6" spans="1:27">
      <c r="A28" s="45" t="s">
        <v>44</v>
      </c>
      <c r="B28" s="46"/>
      <c r="C28" s="20">
        <f t="shared" ref="C28:J28" si="0">SUM(C9:C27)</f>
        <v>0.2381</v>
      </c>
      <c r="D28" s="21">
        <f t="shared" si="0"/>
        <v>0.015542</v>
      </c>
      <c r="E28" s="21">
        <f t="shared" si="0"/>
        <v>0.04361</v>
      </c>
      <c r="F28" s="21">
        <f t="shared" si="0"/>
        <v>0.0251</v>
      </c>
      <c r="G28" s="22">
        <f t="shared" si="0"/>
        <v>0.00121</v>
      </c>
      <c r="H28" s="22">
        <f t="shared" si="0"/>
        <v>0.0134</v>
      </c>
      <c r="I28" s="21">
        <f t="shared" si="0"/>
        <v>0.03</v>
      </c>
      <c r="J28" s="21">
        <f t="shared" si="0"/>
        <v>0.0519</v>
      </c>
      <c r="K28" s="21">
        <f t="shared" ref="K28:Z28" si="1">SUM(K9:K27)</f>
        <v>0.0064</v>
      </c>
      <c r="L28" s="21">
        <f t="shared" si="1"/>
        <v>0.015</v>
      </c>
      <c r="M28" s="21">
        <f t="shared" si="1"/>
        <v>0.018</v>
      </c>
      <c r="N28" s="21">
        <f t="shared" si="1"/>
        <v>0.104</v>
      </c>
      <c r="O28" s="21">
        <f t="shared" si="1"/>
        <v>0.0223</v>
      </c>
      <c r="P28" s="21">
        <f t="shared" si="1"/>
        <v>0.018</v>
      </c>
      <c r="Q28" s="21">
        <f t="shared" si="1"/>
        <v>0.0113</v>
      </c>
      <c r="R28" s="21">
        <f t="shared" si="1"/>
        <v>0.24</v>
      </c>
      <c r="S28" s="21">
        <f t="shared" si="1"/>
        <v>0.1504</v>
      </c>
      <c r="T28" s="21">
        <f t="shared" si="1"/>
        <v>0.03</v>
      </c>
      <c r="U28" s="21">
        <f t="shared" si="1"/>
        <v>0.012</v>
      </c>
      <c r="V28" s="21">
        <f t="shared" si="1"/>
        <v>0.0087</v>
      </c>
      <c r="W28" s="21">
        <f t="shared" si="1"/>
        <v>1</v>
      </c>
      <c r="X28" s="21">
        <v>1</v>
      </c>
      <c r="Y28" s="21">
        <f>SUM(Y9:Y27)</f>
        <v>0.004</v>
      </c>
      <c r="Z28" s="21">
        <f>SUM(Z9:Z27)</f>
        <v>13</v>
      </c>
      <c r="AA28" s="104"/>
    </row>
    <row r="29" ht="15.6" hidden="1" spans="1:27">
      <c r="A29" s="47" t="s">
        <v>45</v>
      </c>
      <c r="B29" s="48"/>
      <c r="C29" s="99">
        <f t="shared" ref="C29:O29" si="2">126*C28</f>
        <v>30.0006</v>
      </c>
      <c r="D29" s="99">
        <f t="shared" si="2"/>
        <v>1.958292</v>
      </c>
      <c r="E29" s="99">
        <f t="shared" si="2"/>
        <v>5.49486</v>
      </c>
      <c r="F29" s="99">
        <f t="shared" si="2"/>
        <v>3.1626</v>
      </c>
      <c r="G29" s="99">
        <f t="shared" si="2"/>
        <v>0.15246</v>
      </c>
      <c r="H29" s="99">
        <f t="shared" si="2"/>
        <v>1.6884</v>
      </c>
      <c r="I29" s="99">
        <f t="shared" si="2"/>
        <v>3.78</v>
      </c>
      <c r="J29" s="99">
        <f t="shared" si="2"/>
        <v>6.5394</v>
      </c>
      <c r="K29" s="99">
        <f t="shared" si="2"/>
        <v>0.8064</v>
      </c>
      <c r="L29" s="99">
        <f t="shared" si="2"/>
        <v>1.89</v>
      </c>
      <c r="M29" s="99">
        <f t="shared" si="2"/>
        <v>2.268</v>
      </c>
      <c r="N29" s="99">
        <f t="shared" ref="N29:Y29" si="3">126*N28</f>
        <v>13.104</v>
      </c>
      <c r="O29" s="99">
        <f t="shared" si="3"/>
        <v>2.8098</v>
      </c>
      <c r="P29" s="99">
        <f t="shared" si="3"/>
        <v>2.268</v>
      </c>
      <c r="Q29" s="99">
        <f t="shared" si="3"/>
        <v>1.4238</v>
      </c>
      <c r="R29" s="99">
        <f t="shared" si="3"/>
        <v>30.24</v>
      </c>
      <c r="S29" s="99">
        <f t="shared" si="3"/>
        <v>18.9504</v>
      </c>
      <c r="T29" s="99">
        <f t="shared" si="3"/>
        <v>3.78</v>
      </c>
      <c r="U29" s="99">
        <f t="shared" si="3"/>
        <v>1.512</v>
      </c>
      <c r="V29" s="99">
        <f t="shared" si="3"/>
        <v>1.0962</v>
      </c>
      <c r="W29" s="99">
        <v>1</v>
      </c>
      <c r="X29" s="99">
        <v>1</v>
      </c>
      <c r="Y29" s="99">
        <f>126*Y28</f>
        <v>0.504</v>
      </c>
      <c r="Z29" s="99">
        <v>13</v>
      </c>
      <c r="AA29" s="105"/>
    </row>
    <row r="30" ht="15.6" spans="1:27">
      <c r="A30" s="47" t="s">
        <v>45</v>
      </c>
      <c r="B30" s="48"/>
      <c r="C30" s="49">
        <f t="shared" ref="C30:J30" si="4">ROUND(C29,2)</f>
        <v>30</v>
      </c>
      <c r="D30" s="50">
        <f t="shared" si="4"/>
        <v>1.96</v>
      </c>
      <c r="E30" s="50">
        <f t="shared" si="4"/>
        <v>5.49</v>
      </c>
      <c r="F30" s="50">
        <f t="shared" si="4"/>
        <v>3.16</v>
      </c>
      <c r="G30" s="50">
        <f t="shared" si="4"/>
        <v>0.15</v>
      </c>
      <c r="H30" s="50">
        <f t="shared" si="4"/>
        <v>1.69</v>
      </c>
      <c r="I30" s="50">
        <f t="shared" si="4"/>
        <v>3.78</v>
      </c>
      <c r="J30" s="50">
        <f t="shared" si="4"/>
        <v>6.54</v>
      </c>
      <c r="K30" s="50">
        <f t="shared" ref="K30:W30" si="5">ROUND(K29,2)</f>
        <v>0.81</v>
      </c>
      <c r="L30" s="50">
        <f t="shared" si="5"/>
        <v>1.89</v>
      </c>
      <c r="M30" s="50">
        <f t="shared" si="5"/>
        <v>2.27</v>
      </c>
      <c r="N30" s="58">
        <f t="shared" si="5"/>
        <v>13.1</v>
      </c>
      <c r="O30" s="58">
        <f t="shared" si="5"/>
        <v>2.81</v>
      </c>
      <c r="P30" s="58">
        <f t="shared" si="5"/>
        <v>2.27</v>
      </c>
      <c r="Q30" s="58">
        <f t="shared" si="5"/>
        <v>1.42</v>
      </c>
      <c r="R30" s="58">
        <f t="shared" si="5"/>
        <v>30.24</v>
      </c>
      <c r="S30" s="58">
        <f t="shared" si="5"/>
        <v>18.95</v>
      </c>
      <c r="T30" s="58">
        <f t="shared" si="5"/>
        <v>3.78</v>
      </c>
      <c r="U30" s="58">
        <f t="shared" si="5"/>
        <v>1.51</v>
      </c>
      <c r="V30" s="58">
        <f t="shared" si="5"/>
        <v>1.1</v>
      </c>
      <c r="W30" s="58">
        <v>1</v>
      </c>
      <c r="X30" s="58">
        <v>1</v>
      </c>
      <c r="Y30" s="58">
        <f>ROUND(Y29,2)</f>
        <v>0.5</v>
      </c>
      <c r="Z30" s="58">
        <f>ROUND(Z29,2)</f>
        <v>13</v>
      </c>
      <c r="AA30" s="106"/>
    </row>
    <row r="31" ht="15.6" spans="1:27">
      <c r="A31" s="47" t="s">
        <v>46</v>
      </c>
      <c r="B31" s="48"/>
      <c r="C31" s="49">
        <v>77</v>
      </c>
      <c r="D31" s="51">
        <v>760</v>
      </c>
      <c r="E31" s="51">
        <v>80</v>
      </c>
      <c r="F31" s="50">
        <v>145</v>
      </c>
      <c r="G31" s="51">
        <v>1475</v>
      </c>
      <c r="H31" s="50">
        <v>550</v>
      </c>
      <c r="I31" s="51">
        <v>62.37</v>
      </c>
      <c r="J31" s="51">
        <v>39.5</v>
      </c>
      <c r="K31" s="50">
        <v>42</v>
      </c>
      <c r="L31" s="50">
        <v>280</v>
      </c>
      <c r="M31" s="50">
        <v>200</v>
      </c>
      <c r="N31" s="58">
        <v>120</v>
      </c>
      <c r="O31" s="50">
        <v>41</v>
      </c>
      <c r="P31" s="58">
        <v>60</v>
      </c>
      <c r="Q31" s="58">
        <v>220</v>
      </c>
      <c r="R31" s="50">
        <v>47</v>
      </c>
      <c r="S31" s="58">
        <v>230</v>
      </c>
      <c r="T31" s="58">
        <v>145</v>
      </c>
      <c r="U31" s="58">
        <v>350</v>
      </c>
      <c r="V31" s="58">
        <v>96</v>
      </c>
      <c r="W31" s="58">
        <v>13</v>
      </c>
      <c r="X31" s="58">
        <v>13.63</v>
      </c>
      <c r="Y31" s="58">
        <v>66</v>
      </c>
      <c r="Z31" s="58">
        <v>11</v>
      </c>
      <c r="AA31" s="106"/>
    </row>
    <row r="32" ht="16.35" spans="1:27">
      <c r="A32" s="52" t="s">
        <v>47</v>
      </c>
      <c r="B32" s="53"/>
      <c r="C32" s="54">
        <f>C31*C30</f>
        <v>2310</v>
      </c>
      <c r="D32" s="54">
        <f t="shared" ref="D32:Z32" si="6">D31*D30</f>
        <v>1489.6</v>
      </c>
      <c r="E32" s="54">
        <f t="shared" si="6"/>
        <v>439.2</v>
      </c>
      <c r="F32" s="54">
        <f t="shared" si="6"/>
        <v>458.2</v>
      </c>
      <c r="G32" s="54">
        <f t="shared" si="6"/>
        <v>221.25</v>
      </c>
      <c r="H32" s="54">
        <f t="shared" si="6"/>
        <v>929.5</v>
      </c>
      <c r="I32" s="54">
        <f t="shared" si="6"/>
        <v>235.7586</v>
      </c>
      <c r="J32" s="54">
        <f t="shared" si="6"/>
        <v>258.33</v>
      </c>
      <c r="K32" s="54">
        <f t="shared" si="6"/>
        <v>34.02</v>
      </c>
      <c r="L32" s="54">
        <f t="shared" si="6"/>
        <v>529.2</v>
      </c>
      <c r="M32" s="54">
        <f t="shared" si="6"/>
        <v>454</v>
      </c>
      <c r="N32" s="54">
        <f t="shared" si="6"/>
        <v>1572</v>
      </c>
      <c r="O32" s="54">
        <f t="shared" si="6"/>
        <v>115.21</v>
      </c>
      <c r="P32" s="54">
        <f t="shared" si="6"/>
        <v>136.2</v>
      </c>
      <c r="Q32" s="54">
        <f t="shared" si="6"/>
        <v>312.4</v>
      </c>
      <c r="R32" s="54">
        <f t="shared" si="6"/>
        <v>1421.28</v>
      </c>
      <c r="S32" s="54">
        <f t="shared" si="6"/>
        <v>4358.5</v>
      </c>
      <c r="T32" s="54">
        <f t="shared" si="6"/>
        <v>548.1</v>
      </c>
      <c r="U32" s="54">
        <f t="shared" si="6"/>
        <v>528.5</v>
      </c>
      <c r="V32" s="54">
        <f t="shared" si="6"/>
        <v>105.6</v>
      </c>
      <c r="W32" s="54">
        <f t="shared" si="6"/>
        <v>13</v>
      </c>
      <c r="X32" s="54">
        <f t="shared" si="6"/>
        <v>13.63</v>
      </c>
      <c r="Y32" s="54">
        <f t="shared" si="6"/>
        <v>33</v>
      </c>
      <c r="Z32" s="54">
        <f t="shared" si="6"/>
        <v>143</v>
      </c>
      <c r="AA32" s="54">
        <f>SUM(C32:Z32)</f>
        <v>16659.4786</v>
      </c>
    </row>
    <row r="33" ht="15.6" spans="1:27">
      <c r="A33" s="55"/>
      <c r="B33" s="55"/>
      <c r="C33" s="56"/>
      <c r="D33" s="56"/>
      <c r="E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>
        <f>AA32/AA2</f>
        <v>132.218084126984</v>
      </c>
    </row>
    <row r="34" customFormat="1" ht="27" customHeight="1" spans="2:11">
      <c r="B34" s="57" t="s">
        <v>48</v>
      </c>
      <c r="K34" s="56"/>
    </row>
    <row r="35" customFormat="1" ht="27" customHeight="1" spans="2:11">
      <c r="B35" s="57" t="s">
        <v>49</v>
      </c>
      <c r="K35" s="56"/>
    </row>
    <row r="36" customFormat="1" ht="27" customHeight="1" spans="2:2">
      <c r="B36" s="57" t="s">
        <v>50</v>
      </c>
    </row>
  </sheetData>
  <mergeCells count="39">
    <mergeCell ref="A1:AA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F37"/>
  <sheetViews>
    <sheetView topLeftCell="B1" workbookViewId="0">
      <pane ySplit="7" topLeftCell="A19" activePane="bottomLeft" state="frozen"/>
      <selection/>
      <selection pane="bottomLeft" activeCell="V34" sqref="V34"/>
    </sheetView>
  </sheetViews>
  <sheetFormatPr defaultColWidth="11.537037037037" defaultRowHeight="13.2"/>
  <cols>
    <col min="1" max="1" width="6.33333333333333" customWidth="1"/>
    <col min="2" max="2" width="24.3333333333333" customWidth="1"/>
    <col min="3" max="3" width="7" customWidth="1"/>
    <col min="4" max="4" width="7.22222222222222" customWidth="1"/>
    <col min="5" max="5" width="6.11111111111111" customWidth="1"/>
    <col min="6" max="6" width="7" customWidth="1"/>
    <col min="7" max="7" width="6.22222222222222" customWidth="1"/>
    <col min="8" max="8" width="6.55555555555556" customWidth="1"/>
    <col min="9" max="9" width="6.44444444444444" customWidth="1"/>
    <col min="10" max="10" width="6.22222222222222" customWidth="1"/>
    <col min="11" max="11" width="6.55555555555556" customWidth="1"/>
    <col min="12" max="13" width="7.22222222222222" customWidth="1"/>
    <col min="14" max="14" width="6.66666666666667" customWidth="1"/>
    <col min="15" max="15" width="6.33333333333333" customWidth="1"/>
    <col min="16" max="16" width="7.33333333333333" customWidth="1"/>
    <col min="17" max="17" width="7.22222222222222" customWidth="1"/>
    <col min="18" max="18" width="5.77777777777778" customWidth="1"/>
    <col min="19" max="19" width="6.22222222222222" customWidth="1"/>
    <col min="20" max="20" width="6" customWidth="1"/>
    <col min="21" max="21" width="6.11111111111111" customWidth="1"/>
    <col min="22" max="23" width="6.44444444444444" customWidth="1"/>
    <col min="24" max="24" width="5.77777777777778" customWidth="1"/>
    <col min="25" max="25" width="6.22222222222222" customWidth="1"/>
    <col min="26" max="26" width="7.33333333333333" customWidth="1"/>
    <col min="27" max="27" width="6.44444444444444" customWidth="1"/>
    <col min="28" max="28" width="7.33333333333333" customWidth="1"/>
    <col min="29" max="29" width="6.33333333333333" customWidth="1"/>
    <col min="30" max="30" width="6" customWidth="1"/>
    <col min="31" max="31" width="6.11111111111111" customWidth="1"/>
    <col min="32" max="32" width="8.44444444444444" customWidth="1"/>
  </cols>
  <sheetData>
    <row r="1" s="1" customFormat="1" ht="43" customHeight="1" spans="1:1">
      <c r="A1" s="1" t="s">
        <v>0</v>
      </c>
    </row>
    <row r="2" customHeight="1" spans="1:32">
      <c r="A2" s="2"/>
      <c r="B2" s="75" t="s">
        <v>185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7</v>
      </c>
      <c r="H2" s="5" t="s">
        <v>8</v>
      </c>
      <c r="I2" s="5" t="s">
        <v>58</v>
      </c>
      <c r="J2" s="5" t="s">
        <v>10</v>
      </c>
      <c r="K2" s="5" t="s">
        <v>11</v>
      </c>
      <c r="L2" s="5" t="s">
        <v>86</v>
      </c>
      <c r="M2" s="5" t="s">
        <v>18</v>
      </c>
      <c r="N2" s="5" t="s">
        <v>56</v>
      </c>
      <c r="O2" s="5" t="s">
        <v>72</v>
      </c>
      <c r="P2" s="5" t="s">
        <v>87</v>
      </c>
      <c r="Q2" s="5" t="s">
        <v>115</v>
      </c>
      <c r="R2" s="5" t="s">
        <v>85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22</v>
      </c>
      <c r="X2" s="5" t="s">
        <v>70</v>
      </c>
      <c r="Y2" s="5" t="s">
        <v>25</v>
      </c>
      <c r="Z2" s="5" t="s">
        <v>21</v>
      </c>
      <c r="AA2" s="5" t="s">
        <v>9</v>
      </c>
      <c r="AB2" s="5" t="s">
        <v>89</v>
      </c>
      <c r="AC2" s="5" t="s">
        <v>73</v>
      </c>
      <c r="AD2" s="5" t="s">
        <v>90</v>
      </c>
      <c r="AE2" s="63" t="s">
        <v>91</v>
      </c>
      <c r="AF2" s="64">
        <v>125</v>
      </c>
    </row>
    <row r="3" spans="1:32">
      <c r="A3" s="6"/>
      <c r="B3" s="7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65"/>
      <c r="AF3" s="66"/>
    </row>
    <row r="4" spans="1:32">
      <c r="A4" s="6"/>
      <c r="B4" s="7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65"/>
      <c r="AF4" s="66"/>
    </row>
    <row r="5" ht="12" customHeight="1" spans="1:32">
      <c r="A5" s="6"/>
      <c r="B5" s="7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65"/>
      <c r="AF5" s="66"/>
    </row>
    <row r="6" spans="1:32">
      <c r="A6" s="6"/>
      <c r="B6" s="7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65"/>
      <c r="AF6" s="66"/>
    </row>
    <row r="7" ht="28" customHeight="1" spans="1:32">
      <c r="A7" s="10"/>
      <c r="B7" s="7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67"/>
      <c r="AF7" s="68"/>
    </row>
    <row r="8" ht="16" customHeight="1" spans="1:32">
      <c r="A8" s="14"/>
      <c r="B8" s="78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69" t="s">
        <v>28</v>
      </c>
    </row>
    <row r="9" spans="1:32">
      <c r="A9" s="18" t="s">
        <v>29</v>
      </c>
      <c r="B9" s="19" t="s">
        <v>186</v>
      </c>
      <c r="C9" s="20">
        <v>0.1446</v>
      </c>
      <c r="D9" s="21"/>
      <c r="E9" s="21">
        <v>0.0062</v>
      </c>
      <c r="F9" s="22"/>
      <c r="G9" s="22"/>
      <c r="H9" s="21">
        <v>0.02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59"/>
      <c r="AF9" s="70" t="s">
        <v>187</v>
      </c>
    </row>
    <row r="10" spans="1:32">
      <c r="A10" s="23"/>
      <c r="B10" s="24" t="s">
        <v>32</v>
      </c>
      <c r="C10" s="25"/>
      <c r="D10" s="26"/>
      <c r="E10" s="26">
        <v>0.0083</v>
      </c>
      <c r="F10" s="27">
        <v>0.0006</v>
      </c>
      <c r="G10" s="26">
        <v>0.0031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60"/>
      <c r="AF10" s="71"/>
    </row>
    <row r="11" spans="1:32">
      <c r="A11" s="23"/>
      <c r="B11" s="28" t="s">
        <v>33</v>
      </c>
      <c r="C11" s="25"/>
      <c r="D11" s="26">
        <v>0.0103</v>
      </c>
      <c r="E11" s="26"/>
      <c r="F11" s="27"/>
      <c r="G11" s="27"/>
      <c r="H11" s="27"/>
      <c r="I11" s="26"/>
      <c r="J11" s="26">
        <v>0.031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60"/>
      <c r="AF11" s="71"/>
    </row>
    <row r="12" spans="1:32">
      <c r="A12" s="23"/>
      <c r="B12" s="24"/>
      <c r="C12" s="25"/>
      <c r="D12" s="26"/>
      <c r="E12" s="26"/>
      <c r="F12" s="27"/>
      <c r="G12" s="27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60"/>
      <c r="AF12" s="71"/>
    </row>
    <row r="13" ht="13.95" spans="1:32">
      <c r="A13" s="29"/>
      <c r="B13" s="30"/>
      <c r="C13" s="31"/>
      <c r="D13" s="32"/>
      <c r="E13" s="32"/>
      <c r="F13" s="33"/>
      <c r="G13" s="33"/>
      <c r="H13" s="3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61"/>
      <c r="AF13" s="71"/>
    </row>
    <row r="14" spans="1:32">
      <c r="A14" s="18" t="s">
        <v>34</v>
      </c>
      <c r="B14" s="19" t="s">
        <v>86</v>
      </c>
      <c r="C14" s="20"/>
      <c r="D14" s="21"/>
      <c r="E14" s="21"/>
      <c r="F14" s="22"/>
      <c r="G14" s="22"/>
      <c r="H14" s="22"/>
      <c r="I14" s="21"/>
      <c r="J14" s="21"/>
      <c r="K14" s="21"/>
      <c r="L14" s="21">
        <v>0.1568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59"/>
      <c r="AF14" s="71"/>
    </row>
    <row r="15" spans="1:32">
      <c r="A15" s="23"/>
      <c r="B15" s="24"/>
      <c r="C15" s="25"/>
      <c r="D15" s="26"/>
      <c r="E15" s="26"/>
      <c r="F15" s="27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60"/>
      <c r="AF15" s="71"/>
    </row>
    <row r="16" spans="1:32">
      <c r="A16" s="23"/>
      <c r="B16" s="24"/>
      <c r="C16" s="25"/>
      <c r="D16" s="26"/>
      <c r="E16" s="26"/>
      <c r="F16" s="27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60"/>
      <c r="AF16" s="71"/>
    </row>
    <row r="17" ht="13.95" spans="1:32">
      <c r="A17" s="34"/>
      <c r="B17" s="80"/>
      <c r="C17" s="35"/>
      <c r="D17" s="36"/>
      <c r="E17" s="36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62"/>
      <c r="AF17" s="71"/>
    </row>
    <row r="18" ht="18" customHeight="1" spans="1:32">
      <c r="A18" s="38" t="s">
        <v>35</v>
      </c>
      <c r="B18" s="39" t="s">
        <v>93</v>
      </c>
      <c r="C18" s="20"/>
      <c r="D18" s="21"/>
      <c r="E18" s="21"/>
      <c r="F18" s="22"/>
      <c r="G18" s="22"/>
      <c r="H18" s="22"/>
      <c r="I18" s="21"/>
      <c r="J18" s="21"/>
      <c r="K18" s="21"/>
      <c r="L18" s="21"/>
      <c r="M18" s="21"/>
      <c r="N18" s="21"/>
      <c r="O18" s="21"/>
      <c r="P18" s="21">
        <v>0.031</v>
      </c>
      <c r="Q18" s="21">
        <v>0.039</v>
      </c>
      <c r="R18" s="21">
        <v>0.005</v>
      </c>
      <c r="S18" s="21">
        <v>0.084</v>
      </c>
      <c r="T18" s="21">
        <v>0.012</v>
      </c>
      <c r="U18" s="21">
        <v>0.011</v>
      </c>
      <c r="V18" s="21">
        <v>0.0021</v>
      </c>
      <c r="W18" s="21"/>
      <c r="X18" s="21"/>
      <c r="Y18" s="21"/>
      <c r="Z18" s="21">
        <v>0.0077</v>
      </c>
      <c r="AA18" s="21"/>
      <c r="AB18" s="21"/>
      <c r="AC18" s="21"/>
      <c r="AD18" s="21"/>
      <c r="AE18" s="59"/>
      <c r="AF18" s="71"/>
    </row>
    <row r="19" ht="26.4" spans="1:32">
      <c r="A19" s="40"/>
      <c r="B19" s="81" t="s">
        <v>188</v>
      </c>
      <c r="C19" s="25"/>
      <c r="D19" s="26">
        <v>0.002</v>
      </c>
      <c r="E19" s="26"/>
      <c r="F19" s="27"/>
      <c r="G19" s="27"/>
      <c r="H19" s="27"/>
      <c r="I19" s="26"/>
      <c r="J19" s="26"/>
      <c r="K19" s="26"/>
      <c r="L19" s="26"/>
      <c r="M19" s="26">
        <v>0.011</v>
      </c>
      <c r="N19" s="26">
        <v>0.012</v>
      </c>
      <c r="O19" s="26">
        <v>0.025</v>
      </c>
      <c r="P19" s="26"/>
      <c r="Q19" s="26"/>
      <c r="R19" s="26"/>
      <c r="S19" s="26"/>
      <c r="T19" s="26">
        <v>0.009</v>
      </c>
      <c r="U19" s="26">
        <v>0.016</v>
      </c>
      <c r="V19" s="26">
        <v>0.0043</v>
      </c>
      <c r="W19" s="26"/>
      <c r="X19" s="26">
        <v>0.0052</v>
      </c>
      <c r="Y19" s="26"/>
      <c r="Z19" s="26">
        <v>0.005</v>
      </c>
      <c r="AA19" s="26"/>
      <c r="AB19" s="26"/>
      <c r="AC19" s="26"/>
      <c r="AD19" s="26">
        <v>4</v>
      </c>
      <c r="AE19" s="60"/>
      <c r="AF19" s="71"/>
    </row>
    <row r="20" spans="1:32">
      <c r="A20" s="40"/>
      <c r="B20" s="81" t="s">
        <v>95</v>
      </c>
      <c r="C20" s="25"/>
      <c r="D20" s="26">
        <v>0.007</v>
      </c>
      <c r="E20" s="26"/>
      <c r="F20" s="27"/>
      <c r="G20" s="27"/>
      <c r="H20" s="27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0.0444</v>
      </c>
      <c r="X20" s="26"/>
      <c r="Y20" s="26"/>
      <c r="Z20" s="26"/>
      <c r="AA20" s="26"/>
      <c r="AB20" s="26"/>
      <c r="AC20" s="26"/>
      <c r="AD20" s="26"/>
      <c r="AE20" s="60"/>
      <c r="AF20" s="71"/>
    </row>
    <row r="21" spans="1:32">
      <c r="A21" s="40"/>
      <c r="B21" s="41" t="s">
        <v>96</v>
      </c>
      <c r="C21" s="25"/>
      <c r="D21" s="26"/>
      <c r="E21" s="26">
        <v>0.008</v>
      </c>
      <c r="F21" s="27"/>
      <c r="G21" s="27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>
        <v>0.0134</v>
      </c>
      <c r="Z21" s="26"/>
      <c r="AA21" s="26">
        <v>0.033</v>
      </c>
      <c r="AB21" s="26"/>
      <c r="AC21" s="26"/>
      <c r="AD21" s="26"/>
      <c r="AE21" s="60"/>
      <c r="AF21" s="71"/>
    </row>
    <row r="22" spans="1:32">
      <c r="A22" s="40"/>
      <c r="B22" s="28" t="s">
        <v>40</v>
      </c>
      <c r="C22" s="25"/>
      <c r="D22" s="26"/>
      <c r="E22" s="26"/>
      <c r="F22" s="27"/>
      <c r="G22" s="27"/>
      <c r="H22" s="27"/>
      <c r="I22" s="26"/>
      <c r="J22" s="26"/>
      <c r="K22" s="26">
        <v>0.04796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 t="s">
        <v>141</v>
      </c>
      <c r="Z22" s="26"/>
      <c r="AA22" s="26"/>
      <c r="AB22" s="26"/>
      <c r="AC22" s="26"/>
      <c r="AD22" s="26"/>
      <c r="AE22" s="60"/>
      <c r="AF22" s="71"/>
    </row>
    <row r="23" spans="1:32">
      <c r="A23" s="40"/>
      <c r="B23" s="28"/>
      <c r="C23" s="35"/>
      <c r="D23" s="36"/>
      <c r="E23" s="36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62"/>
      <c r="AF23" s="71"/>
    </row>
    <row r="24" ht="13.95" spans="1:32">
      <c r="A24" s="43"/>
      <c r="B24" s="44"/>
      <c r="C24" s="31"/>
      <c r="D24" s="32"/>
      <c r="E24" s="32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 t="s">
        <v>141</v>
      </c>
      <c r="AB24" s="32"/>
      <c r="AC24" s="32"/>
      <c r="AD24" s="32"/>
      <c r="AE24" s="61"/>
      <c r="AF24" s="71"/>
    </row>
    <row r="25" spans="1:32">
      <c r="A25" s="38" t="s">
        <v>41</v>
      </c>
      <c r="B25" s="19" t="s">
        <v>97</v>
      </c>
      <c r="C25" s="20">
        <v>0.0154</v>
      </c>
      <c r="D25" s="21">
        <v>0.0023</v>
      </c>
      <c r="E25" s="21">
        <v>0.01</v>
      </c>
      <c r="F25" s="22"/>
      <c r="G25" s="22"/>
      <c r="H25" s="22"/>
      <c r="I25" s="21">
        <v>0.0058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v>0.073</v>
      </c>
      <c r="AC25" s="21"/>
      <c r="AD25" s="21">
        <v>6</v>
      </c>
      <c r="AE25" s="59">
        <v>10</v>
      </c>
      <c r="AF25" s="71"/>
    </row>
    <row r="26" spans="1:32">
      <c r="A26" s="40"/>
      <c r="B26" s="24" t="s">
        <v>98</v>
      </c>
      <c r="C26" s="25"/>
      <c r="D26" s="26"/>
      <c r="E26" s="26">
        <v>0.003</v>
      </c>
      <c r="F26" s="27"/>
      <c r="G26" s="27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>
        <v>0.0253</v>
      </c>
      <c r="AA26" s="26"/>
      <c r="AB26" s="26"/>
      <c r="AC26" s="26"/>
      <c r="AD26" s="26"/>
      <c r="AE26" s="60"/>
      <c r="AF26" s="71"/>
    </row>
    <row r="27" spans="1:32">
      <c r="A27" s="40"/>
      <c r="B27" s="24" t="s">
        <v>67</v>
      </c>
      <c r="C27" s="25"/>
      <c r="D27" s="26"/>
      <c r="E27" s="26">
        <v>0.0073</v>
      </c>
      <c r="F27" s="27">
        <v>0.0006</v>
      </c>
      <c r="G27" s="27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60"/>
      <c r="AF27" s="71"/>
    </row>
    <row r="28" ht="13.95" spans="1:32">
      <c r="A28" s="43"/>
      <c r="B28" s="30"/>
      <c r="C28" s="31"/>
      <c r="D28" s="32"/>
      <c r="E28" s="32"/>
      <c r="F28" s="33"/>
      <c r="G28" s="33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>
        <v>0.38</v>
      </c>
      <c r="AD28" s="32"/>
      <c r="AE28" s="61"/>
      <c r="AF28" s="87"/>
    </row>
    <row r="29" ht="15.6" spans="1:32">
      <c r="A29" s="45" t="s">
        <v>44</v>
      </c>
      <c r="B29" s="46"/>
      <c r="C29" s="20">
        <f t="shared" ref="C29:N29" si="0">SUM(C9:C28)</f>
        <v>0.16</v>
      </c>
      <c r="D29" s="21">
        <f t="shared" si="0"/>
        <v>0.0216</v>
      </c>
      <c r="E29" s="21">
        <f t="shared" si="0"/>
        <v>0.0428</v>
      </c>
      <c r="F29" s="21">
        <f t="shared" si="0"/>
        <v>0.0012</v>
      </c>
      <c r="G29" s="21">
        <f t="shared" si="0"/>
        <v>0.0031</v>
      </c>
      <c r="H29" s="21">
        <f t="shared" si="0"/>
        <v>0.02</v>
      </c>
      <c r="I29" s="21">
        <f t="shared" si="0"/>
        <v>0.0058</v>
      </c>
      <c r="J29" s="21">
        <f t="shared" si="0"/>
        <v>0.031</v>
      </c>
      <c r="K29" s="21">
        <f t="shared" si="0"/>
        <v>0.04796</v>
      </c>
      <c r="L29" s="21">
        <f t="shared" si="0"/>
        <v>0.1568</v>
      </c>
      <c r="M29" s="21">
        <f t="shared" si="0"/>
        <v>0.011</v>
      </c>
      <c r="N29" s="21">
        <f t="shared" si="0"/>
        <v>0.012</v>
      </c>
      <c r="O29" s="21">
        <f t="shared" ref="O29:AB29" si="1">SUM(O9:O28)</f>
        <v>0.025</v>
      </c>
      <c r="P29" s="21">
        <f t="shared" si="1"/>
        <v>0.031</v>
      </c>
      <c r="Q29" s="21">
        <f t="shared" si="1"/>
        <v>0.039</v>
      </c>
      <c r="R29" s="21">
        <f t="shared" si="1"/>
        <v>0.005</v>
      </c>
      <c r="S29" s="21">
        <f t="shared" si="1"/>
        <v>0.084</v>
      </c>
      <c r="T29" s="21">
        <f t="shared" si="1"/>
        <v>0.021</v>
      </c>
      <c r="U29" s="21">
        <f t="shared" si="1"/>
        <v>0.027</v>
      </c>
      <c r="V29" s="21">
        <f t="shared" si="1"/>
        <v>0.0064</v>
      </c>
      <c r="W29" s="21">
        <f t="shared" si="1"/>
        <v>0.0444</v>
      </c>
      <c r="X29" s="21">
        <f t="shared" si="1"/>
        <v>0.0052</v>
      </c>
      <c r="Y29" s="21">
        <f t="shared" si="1"/>
        <v>0.0134</v>
      </c>
      <c r="Z29" s="21">
        <f t="shared" si="1"/>
        <v>0.038</v>
      </c>
      <c r="AA29" s="21">
        <f t="shared" si="1"/>
        <v>0.033</v>
      </c>
      <c r="AB29" s="21">
        <f t="shared" si="1"/>
        <v>0.073</v>
      </c>
      <c r="AC29" s="21">
        <v>0.38</v>
      </c>
      <c r="AD29" s="21">
        <v>10</v>
      </c>
      <c r="AE29" s="59">
        <v>10</v>
      </c>
      <c r="AF29" s="91"/>
    </row>
    <row r="30" ht="15.6" hidden="1" spans="1:32">
      <c r="A30" s="47" t="s">
        <v>45</v>
      </c>
      <c r="B30" s="48"/>
      <c r="C30" s="25">
        <f t="shared" ref="C30:AB30" si="2">125*C29</f>
        <v>20</v>
      </c>
      <c r="D30" s="25">
        <f t="shared" si="2"/>
        <v>2.7</v>
      </c>
      <c r="E30" s="25">
        <f t="shared" si="2"/>
        <v>5.35</v>
      </c>
      <c r="F30" s="25">
        <f t="shared" si="2"/>
        <v>0.15</v>
      </c>
      <c r="G30" s="25">
        <f t="shared" si="2"/>
        <v>0.3875</v>
      </c>
      <c r="H30" s="25">
        <f t="shared" si="2"/>
        <v>2.5</v>
      </c>
      <c r="I30" s="25">
        <f t="shared" si="2"/>
        <v>0.725</v>
      </c>
      <c r="J30" s="25">
        <f t="shared" si="2"/>
        <v>3.875</v>
      </c>
      <c r="K30" s="25">
        <f t="shared" si="2"/>
        <v>5.995</v>
      </c>
      <c r="L30" s="25">
        <f t="shared" si="2"/>
        <v>19.6</v>
      </c>
      <c r="M30" s="25">
        <f t="shared" si="2"/>
        <v>1.375</v>
      </c>
      <c r="N30" s="25">
        <f t="shared" si="2"/>
        <v>1.5</v>
      </c>
      <c r="O30" s="25">
        <f t="shared" si="2"/>
        <v>3.125</v>
      </c>
      <c r="P30" s="25">
        <f t="shared" si="2"/>
        <v>3.875</v>
      </c>
      <c r="Q30" s="25">
        <f t="shared" si="2"/>
        <v>4.875</v>
      </c>
      <c r="R30" s="25">
        <f t="shared" si="2"/>
        <v>0.625</v>
      </c>
      <c r="S30" s="25">
        <f t="shared" si="2"/>
        <v>10.5</v>
      </c>
      <c r="T30" s="25">
        <f t="shared" si="2"/>
        <v>2.625</v>
      </c>
      <c r="U30" s="25">
        <f t="shared" si="2"/>
        <v>3.375</v>
      </c>
      <c r="V30" s="25">
        <f t="shared" si="2"/>
        <v>0.8</v>
      </c>
      <c r="W30" s="25">
        <f t="shared" si="2"/>
        <v>5.55</v>
      </c>
      <c r="X30" s="25">
        <f t="shared" si="2"/>
        <v>0.65</v>
      </c>
      <c r="Y30" s="25">
        <f t="shared" si="2"/>
        <v>1.675</v>
      </c>
      <c r="Z30" s="25">
        <f t="shared" si="2"/>
        <v>4.75</v>
      </c>
      <c r="AA30" s="25">
        <f t="shared" si="2"/>
        <v>4.125</v>
      </c>
      <c r="AB30" s="25">
        <f t="shared" si="2"/>
        <v>9.125</v>
      </c>
      <c r="AC30" s="25">
        <v>0.38</v>
      </c>
      <c r="AD30" s="25">
        <v>10</v>
      </c>
      <c r="AE30" s="25">
        <v>10</v>
      </c>
      <c r="AF30" s="73">
        <f>79*AF29</f>
        <v>0</v>
      </c>
    </row>
    <row r="31" ht="15.6" spans="1:32">
      <c r="A31" s="47" t="s">
        <v>45</v>
      </c>
      <c r="B31" s="48"/>
      <c r="C31" s="49">
        <f t="shared" ref="C31:N31" si="3">ROUND(C30,2)</f>
        <v>20</v>
      </c>
      <c r="D31" s="50">
        <f t="shared" si="3"/>
        <v>2.7</v>
      </c>
      <c r="E31" s="50">
        <f t="shared" si="3"/>
        <v>5.35</v>
      </c>
      <c r="F31" s="50">
        <f t="shared" si="3"/>
        <v>0.15</v>
      </c>
      <c r="G31" s="50">
        <f t="shared" si="3"/>
        <v>0.39</v>
      </c>
      <c r="H31" s="50">
        <f t="shared" si="3"/>
        <v>2.5</v>
      </c>
      <c r="I31" s="50">
        <f t="shared" si="3"/>
        <v>0.73</v>
      </c>
      <c r="J31" s="50">
        <f t="shared" si="3"/>
        <v>3.88</v>
      </c>
      <c r="K31" s="50">
        <f t="shared" si="3"/>
        <v>6</v>
      </c>
      <c r="L31" s="50">
        <f t="shared" si="3"/>
        <v>19.6</v>
      </c>
      <c r="M31" s="50">
        <f t="shared" si="3"/>
        <v>1.38</v>
      </c>
      <c r="N31" s="50">
        <f t="shared" si="3"/>
        <v>1.5</v>
      </c>
      <c r="O31" s="50">
        <f t="shared" ref="O31:AB31" si="4">ROUND(O30,2)</f>
        <v>3.13</v>
      </c>
      <c r="P31" s="58">
        <f t="shared" si="4"/>
        <v>3.88</v>
      </c>
      <c r="Q31" s="58">
        <f t="shared" si="4"/>
        <v>4.88</v>
      </c>
      <c r="R31" s="58">
        <f t="shared" si="4"/>
        <v>0.63</v>
      </c>
      <c r="S31" s="58">
        <f t="shared" si="4"/>
        <v>10.5</v>
      </c>
      <c r="T31" s="58">
        <f t="shared" si="4"/>
        <v>2.63</v>
      </c>
      <c r="U31" s="58">
        <f t="shared" si="4"/>
        <v>3.38</v>
      </c>
      <c r="V31" s="58">
        <f t="shared" si="4"/>
        <v>0.8</v>
      </c>
      <c r="W31" s="58">
        <f t="shared" si="4"/>
        <v>5.55</v>
      </c>
      <c r="X31" s="58">
        <f t="shared" si="4"/>
        <v>0.65</v>
      </c>
      <c r="Y31" s="58">
        <f t="shared" si="4"/>
        <v>1.68</v>
      </c>
      <c r="Z31" s="58">
        <f t="shared" si="4"/>
        <v>4.75</v>
      </c>
      <c r="AA31" s="58">
        <f t="shared" si="4"/>
        <v>4.13</v>
      </c>
      <c r="AB31" s="58">
        <f t="shared" si="4"/>
        <v>9.13</v>
      </c>
      <c r="AC31" s="58">
        <v>0.38</v>
      </c>
      <c r="AD31" s="58">
        <v>10</v>
      </c>
      <c r="AE31" s="72">
        <v>10</v>
      </c>
      <c r="AF31" s="73"/>
    </row>
    <row r="32" ht="15.6" spans="1:32">
      <c r="A32" s="47" t="s">
        <v>46</v>
      </c>
      <c r="B32" s="48"/>
      <c r="C32" s="49">
        <v>77</v>
      </c>
      <c r="D32" s="51">
        <v>760</v>
      </c>
      <c r="E32" s="51">
        <v>80</v>
      </c>
      <c r="F32" s="51">
        <v>1475</v>
      </c>
      <c r="G32" s="50">
        <v>180</v>
      </c>
      <c r="H32" s="50">
        <v>160</v>
      </c>
      <c r="I32" s="50">
        <v>145</v>
      </c>
      <c r="J32" s="51">
        <v>62.37</v>
      </c>
      <c r="K32" s="51">
        <v>39.5</v>
      </c>
      <c r="L32" s="50">
        <v>120</v>
      </c>
      <c r="M32" s="50">
        <v>600</v>
      </c>
      <c r="N32" s="50">
        <v>470</v>
      </c>
      <c r="O32" s="50">
        <v>230</v>
      </c>
      <c r="P32" s="58">
        <v>430</v>
      </c>
      <c r="Q32" s="58">
        <v>205</v>
      </c>
      <c r="R32" s="58">
        <v>53</v>
      </c>
      <c r="S32" s="50">
        <v>47</v>
      </c>
      <c r="T32" s="50">
        <v>41</v>
      </c>
      <c r="U32" s="58">
        <v>60</v>
      </c>
      <c r="V32" s="58">
        <v>220</v>
      </c>
      <c r="W32" s="58">
        <v>120</v>
      </c>
      <c r="X32" s="58">
        <v>70</v>
      </c>
      <c r="Y32" s="58">
        <v>280</v>
      </c>
      <c r="Z32" s="58">
        <v>350</v>
      </c>
      <c r="AA32" s="50">
        <v>120</v>
      </c>
      <c r="AB32" s="58">
        <v>240</v>
      </c>
      <c r="AC32" s="58">
        <v>320</v>
      </c>
      <c r="AD32" s="58">
        <v>11</v>
      </c>
      <c r="AE32" s="72">
        <v>2.1</v>
      </c>
      <c r="AF32" s="24"/>
    </row>
    <row r="33" ht="16.35" spans="1:32">
      <c r="A33" s="52" t="s">
        <v>47</v>
      </c>
      <c r="B33" s="53"/>
      <c r="C33" s="54">
        <f t="shared" ref="C33:AE33" si="5">C32*C31</f>
        <v>1540</v>
      </c>
      <c r="D33" s="54">
        <f t="shared" si="5"/>
        <v>2052</v>
      </c>
      <c r="E33" s="54">
        <f t="shared" si="5"/>
        <v>428</v>
      </c>
      <c r="F33" s="54">
        <f t="shared" si="5"/>
        <v>221.25</v>
      </c>
      <c r="G33" s="54">
        <f t="shared" si="5"/>
        <v>70.2</v>
      </c>
      <c r="H33" s="54">
        <f t="shared" si="5"/>
        <v>400</v>
      </c>
      <c r="I33" s="54">
        <f t="shared" si="5"/>
        <v>105.85</v>
      </c>
      <c r="J33" s="54">
        <f t="shared" si="5"/>
        <v>241.9956</v>
      </c>
      <c r="K33" s="54">
        <f t="shared" si="5"/>
        <v>237</v>
      </c>
      <c r="L33" s="54">
        <f t="shared" si="5"/>
        <v>2352</v>
      </c>
      <c r="M33" s="54">
        <f t="shared" si="5"/>
        <v>828</v>
      </c>
      <c r="N33" s="54">
        <f t="shared" si="5"/>
        <v>705</v>
      </c>
      <c r="O33" s="54">
        <f t="shared" si="5"/>
        <v>719.9</v>
      </c>
      <c r="P33" s="54">
        <f t="shared" si="5"/>
        <v>1668.4</v>
      </c>
      <c r="Q33" s="54">
        <f t="shared" si="5"/>
        <v>1000.4</v>
      </c>
      <c r="R33" s="54">
        <f t="shared" si="5"/>
        <v>33.39</v>
      </c>
      <c r="S33" s="54">
        <f t="shared" si="5"/>
        <v>493.5</v>
      </c>
      <c r="T33" s="54">
        <f t="shared" si="5"/>
        <v>107.83</v>
      </c>
      <c r="U33" s="54">
        <f t="shared" si="5"/>
        <v>202.8</v>
      </c>
      <c r="V33" s="54">
        <f t="shared" si="5"/>
        <v>176</v>
      </c>
      <c r="W33" s="54">
        <f t="shared" si="5"/>
        <v>666</v>
      </c>
      <c r="X33" s="54">
        <f t="shared" si="5"/>
        <v>45.5</v>
      </c>
      <c r="Y33" s="54">
        <f t="shared" si="5"/>
        <v>470.4</v>
      </c>
      <c r="Z33" s="54">
        <f t="shared" si="5"/>
        <v>1662.5</v>
      </c>
      <c r="AA33" s="54">
        <f t="shared" si="5"/>
        <v>495.6</v>
      </c>
      <c r="AB33" s="54">
        <f t="shared" si="5"/>
        <v>2191.2</v>
      </c>
      <c r="AC33" s="54">
        <f t="shared" si="5"/>
        <v>121.6</v>
      </c>
      <c r="AD33" s="54">
        <f t="shared" si="5"/>
        <v>110</v>
      </c>
      <c r="AE33" s="54">
        <f t="shared" si="5"/>
        <v>21</v>
      </c>
      <c r="AF33" s="74">
        <f>SUM(C33:AE33)</f>
        <v>19367.3156</v>
      </c>
    </row>
    <row r="34" ht="15.6" spans="1:32">
      <c r="A34" s="55"/>
      <c r="B34" s="55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56">
        <f>AF33/AF2</f>
        <v>154.9385248</v>
      </c>
    </row>
    <row r="35" customFormat="1" ht="27" customHeight="1" spans="2:18">
      <c r="B35" s="57" t="s">
        <v>48</v>
      </c>
      <c r="O35" s="56"/>
      <c r="P35" s="90"/>
      <c r="Q35" s="90"/>
      <c r="R35" s="90"/>
    </row>
    <row r="36" customFormat="1" ht="27" customHeight="1" spans="2:18">
      <c r="B36" s="57" t="s">
        <v>49</v>
      </c>
      <c r="O36" s="56"/>
      <c r="P36" s="90"/>
      <c r="Q36" s="90"/>
      <c r="R36" s="90"/>
    </row>
    <row r="37" customFormat="1" ht="27" customHeight="1" spans="2:2">
      <c r="B37" s="57" t="s">
        <v>50</v>
      </c>
    </row>
  </sheetData>
  <mergeCells count="44">
    <mergeCell ref="A1:AE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F2:AF7"/>
    <mergeCell ref="AF9:AF28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7"/>
  <sheetViews>
    <sheetView workbookViewId="0">
      <pane ySplit="7" topLeftCell="A8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" customWidth="1"/>
    <col min="4" max="4" width="7.11111111111111" customWidth="1"/>
    <col min="5" max="5" width="6.22222222222222" customWidth="1"/>
    <col min="6" max="6" width="6.11111111111111" customWidth="1"/>
    <col min="7" max="7" width="6.66666666666667" customWidth="1"/>
    <col min="8" max="8" width="7.33333333333333" style="107" customWidth="1"/>
    <col min="9" max="9" width="6.22222222222222" style="107" customWidth="1"/>
    <col min="10" max="11" width="6.11111111111111" customWidth="1"/>
    <col min="12" max="12" width="7" customWidth="1"/>
    <col min="13" max="13" width="7.33333333333333" customWidth="1"/>
    <col min="14" max="14" width="6.22222222222222" customWidth="1"/>
    <col min="15" max="15" width="5.44444444444444" customWidth="1"/>
    <col min="16" max="16" width="6.11111111111111" customWidth="1"/>
    <col min="17" max="18" width="7" customWidth="1"/>
    <col min="19" max="19" width="6.11111111111111" customWidth="1"/>
    <col min="20" max="20" width="5" customWidth="1"/>
    <col min="21" max="21" width="7" customWidth="1"/>
    <col min="22" max="23" width="6.22222222222222" customWidth="1"/>
    <col min="24" max="24" width="6.33333333333333" customWidth="1"/>
    <col min="25" max="25" width="6.77777777777778" customWidth="1"/>
    <col min="26" max="26" width="5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92"/>
      <c r="B2" s="108" t="s">
        <v>51</v>
      </c>
      <c r="C2" s="5" t="s">
        <v>2</v>
      </c>
      <c r="D2" s="5" t="s">
        <v>3</v>
      </c>
      <c r="E2" s="5" t="s">
        <v>4</v>
      </c>
      <c r="F2" s="5" t="s">
        <v>22</v>
      </c>
      <c r="G2" s="5" t="s">
        <v>52</v>
      </c>
      <c r="H2" s="109" t="s">
        <v>5</v>
      </c>
      <c r="I2" s="109" t="s">
        <v>7</v>
      </c>
      <c r="J2" s="5" t="s">
        <v>10</v>
      </c>
      <c r="K2" s="5" t="s">
        <v>11</v>
      </c>
      <c r="L2" s="5" t="s">
        <v>9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53</v>
      </c>
      <c r="R2" s="5" t="s">
        <v>20</v>
      </c>
      <c r="S2" s="5" t="s">
        <v>54</v>
      </c>
      <c r="T2" s="5" t="s">
        <v>55</v>
      </c>
      <c r="U2" s="5" t="s">
        <v>56</v>
      </c>
      <c r="V2" s="5" t="s">
        <v>57</v>
      </c>
      <c r="W2" s="5" t="s">
        <v>21</v>
      </c>
      <c r="X2" s="5" t="s">
        <v>58</v>
      </c>
      <c r="Y2" s="5" t="s">
        <v>59</v>
      </c>
      <c r="Z2" s="63" t="s">
        <v>26</v>
      </c>
      <c r="AA2" s="120">
        <v>114</v>
      </c>
    </row>
    <row r="3" spans="1:27">
      <c r="A3" s="94"/>
      <c r="B3" s="110"/>
      <c r="C3" s="9"/>
      <c r="D3" s="9"/>
      <c r="E3" s="9"/>
      <c r="F3" s="9"/>
      <c r="G3" s="9"/>
      <c r="H3" s="111"/>
      <c r="I3" s="1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5"/>
      <c r="AA3" s="121"/>
    </row>
    <row r="4" spans="1:27">
      <c r="A4" s="94"/>
      <c r="B4" s="110"/>
      <c r="C4" s="9"/>
      <c r="D4" s="9"/>
      <c r="E4" s="9"/>
      <c r="F4" s="9"/>
      <c r="G4" s="9"/>
      <c r="H4" s="111"/>
      <c r="I4" s="1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65"/>
      <c r="AA4" s="121"/>
    </row>
    <row r="5" ht="12" customHeight="1" spans="1:27">
      <c r="A5" s="94"/>
      <c r="B5" s="110"/>
      <c r="C5" s="9"/>
      <c r="D5" s="9"/>
      <c r="E5" s="9"/>
      <c r="F5" s="9"/>
      <c r="G5" s="9"/>
      <c r="H5" s="111"/>
      <c r="I5" s="1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65"/>
      <c r="AA5" s="121"/>
    </row>
    <row r="6" spans="1:27">
      <c r="A6" s="94"/>
      <c r="B6" s="110"/>
      <c r="C6" s="9"/>
      <c r="D6" s="9"/>
      <c r="E6" s="9"/>
      <c r="F6" s="9"/>
      <c r="G6" s="9"/>
      <c r="H6" s="111"/>
      <c r="I6" s="1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5"/>
      <c r="AA6" s="121"/>
    </row>
    <row r="7" ht="28" customHeight="1" spans="1:27">
      <c r="A7" s="96"/>
      <c r="B7" s="112"/>
      <c r="C7" s="13"/>
      <c r="D7" s="13"/>
      <c r="E7" s="13"/>
      <c r="F7" s="13"/>
      <c r="G7" s="13"/>
      <c r="H7" s="113"/>
      <c r="I7" s="1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7"/>
      <c r="AA7" s="122"/>
    </row>
    <row r="8" ht="15" customHeight="1" spans="1:27">
      <c r="A8" s="114"/>
      <c r="B8" s="115"/>
      <c r="C8" s="116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16">
        <v>9</v>
      </c>
      <c r="L8" s="116">
        <v>10</v>
      </c>
      <c r="M8" s="116">
        <v>11</v>
      </c>
      <c r="N8" s="116">
        <v>12</v>
      </c>
      <c r="O8" s="116">
        <v>13</v>
      </c>
      <c r="P8" s="116">
        <v>14</v>
      </c>
      <c r="Q8" s="116">
        <v>15</v>
      </c>
      <c r="R8" s="116">
        <v>16</v>
      </c>
      <c r="S8" s="116">
        <v>17</v>
      </c>
      <c r="T8" s="116">
        <v>18</v>
      </c>
      <c r="U8" s="116">
        <v>19</v>
      </c>
      <c r="V8" s="116">
        <v>20</v>
      </c>
      <c r="W8" s="116">
        <v>21</v>
      </c>
      <c r="X8" s="116">
        <v>22</v>
      </c>
      <c r="Y8" s="116">
        <v>23</v>
      </c>
      <c r="Z8" s="116">
        <v>24</v>
      </c>
      <c r="AA8" s="123" t="s">
        <v>28</v>
      </c>
    </row>
    <row r="9" spans="1:27">
      <c r="A9" s="18" t="s">
        <v>29</v>
      </c>
      <c r="B9" s="19" t="s">
        <v>60</v>
      </c>
      <c r="C9" s="20"/>
      <c r="D9" s="21">
        <v>0.0061</v>
      </c>
      <c r="E9" s="21">
        <v>0.0064</v>
      </c>
      <c r="F9" s="21">
        <v>0.03944</v>
      </c>
      <c r="G9" s="21">
        <v>0.011</v>
      </c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59"/>
      <c r="W9" s="59"/>
      <c r="X9" s="59"/>
      <c r="Y9" s="59"/>
      <c r="Z9" s="124"/>
      <c r="AA9" s="70" t="s">
        <v>61</v>
      </c>
    </row>
    <row r="10" spans="1:27">
      <c r="A10" s="23"/>
      <c r="B10" s="24" t="s">
        <v>32</v>
      </c>
      <c r="C10" s="25"/>
      <c r="D10" s="26"/>
      <c r="E10" s="26">
        <v>0.008</v>
      </c>
      <c r="F10" s="26"/>
      <c r="G10" s="26"/>
      <c r="H10" s="27">
        <v>0.0006</v>
      </c>
      <c r="I10" s="27">
        <v>0.0033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0"/>
      <c r="W10" s="60"/>
      <c r="X10" s="60"/>
      <c r="Y10" s="60"/>
      <c r="Z10" s="72"/>
      <c r="AA10" s="71"/>
    </row>
    <row r="11" spans="1:27">
      <c r="A11" s="23"/>
      <c r="B11" s="28" t="s">
        <v>33</v>
      </c>
      <c r="C11" s="25"/>
      <c r="D11" s="26">
        <v>0.01</v>
      </c>
      <c r="E11" s="26"/>
      <c r="F11" s="26"/>
      <c r="G11" s="26"/>
      <c r="H11" s="27"/>
      <c r="I11" s="27"/>
      <c r="J11" s="26">
        <v>0.0304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0"/>
      <c r="W11" s="60"/>
      <c r="X11" s="60"/>
      <c r="Y11" s="60"/>
      <c r="Z11" s="72"/>
      <c r="AA11" s="71"/>
    </row>
    <row r="12" spans="1:27">
      <c r="A12" s="23"/>
      <c r="B12" s="24"/>
      <c r="C12" s="25"/>
      <c r="D12" s="26"/>
      <c r="E12" s="26"/>
      <c r="F12" s="26"/>
      <c r="G12" s="26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0"/>
      <c r="W12" s="60"/>
      <c r="X12" s="60"/>
      <c r="Y12" s="60"/>
      <c r="Z12" s="72"/>
      <c r="AA12" s="71"/>
    </row>
    <row r="13" ht="13.95" spans="1:27">
      <c r="A13" s="29"/>
      <c r="B13" s="30"/>
      <c r="C13" s="31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61"/>
      <c r="W13" s="61"/>
      <c r="X13" s="61"/>
      <c r="Y13" s="61"/>
      <c r="Z13" s="125"/>
      <c r="AA13" s="71"/>
    </row>
    <row r="14" spans="1:27">
      <c r="A14" s="18" t="s">
        <v>34</v>
      </c>
      <c r="B14" s="19" t="s">
        <v>9</v>
      </c>
      <c r="C14" s="20"/>
      <c r="D14" s="21"/>
      <c r="E14" s="21"/>
      <c r="F14" s="21"/>
      <c r="G14" s="21"/>
      <c r="H14" s="22"/>
      <c r="I14" s="22"/>
      <c r="J14" s="21"/>
      <c r="K14" s="21"/>
      <c r="L14" s="21">
        <v>0.11</v>
      </c>
      <c r="M14" s="21"/>
      <c r="N14" s="21"/>
      <c r="O14" s="21"/>
      <c r="P14" s="21"/>
      <c r="Q14" s="21"/>
      <c r="R14" s="21"/>
      <c r="S14" s="21"/>
      <c r="T14" s="21"/>
      <c r="U14" s="21"/>
      <c r="V14" s="59"/>
      <c r="W14" s="59"/>
      <c r="X14" s="59"/>
      <c r="Y14" s="59"/>
      <c r="Z14" s="124"/>
      <c r="AA14" s="71"/>
    </row>
    <row r="15" spans="1:27">
      <c r="A15" s="23"/>
      <c r="B15" s="24"/>
      <c r="C15" s="25"/>
      <c r="D15" s="26"/>
      <c r="E15" s="26"/>
      <c r="F15" s="26"/>
      <c r="G15" s="26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0"/>
      <c r="W15" s="60"/>
      <c r="X15" s="60"/>
      <c r="Y15" s="60"/>
      <c r="Z15" s="72"/>
      <c r="AA15" s="71"/>
    </row>
    <row r="16" spans="1:27">
      <c r="A16" s="23"/>
      <c r="B16" s="24"/>
      <c r="C16" s="25"/>
      <c r="D16" s="26"/>
      <c r="E16" s="26"/>
      <c r="F16" s="26"/>
      <c r="G16" s="26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0"/>
      <c r="W16" s="60"/>
      <c r="X16" s="60"/>
      <c r="Y16" s="60"/>
      <c r="Z16" s="72"/>
      <c r="AA16" s="71"/>
    </row>
    <row r="17" ht="13.95" spans="1:27">
      <c r="A17" s="34"/>
      <c r="B17" s="30"/>
      <c r="C17" s="35"/>
      <c r="D17" s="36"/>
      <c r="E17" s="36"/>
      <c r="F17" s="36"/>
      <c r="G17" s="36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2"/>
      <c r="W17" s="62"/>
      <c r="X17" s="62"/>
      <c r="Y17" s="62"/>
      <c r="Z17" s="126"/>
      <c r="AA17" s="71"/>
    </row>
    <row r="18" ht="26.4" spans="1:27">
      <c r="A18" s="38" t="s">
        <v>35</v>
      </c>
      <c r="B18" s="39" t="s">
        <v>62</v>
      </c>
      <c r="C18" s="20"/>
      <c r="D18" s="21"/>
      <c r="E18" s="21"/>
      <c r="F18" s="21"/>
      <c r="G18" s="21"/>
      <c r="H18" s="22"/>
      <c r="I18" s="22"/>
      <c r="J18" s="21"/>
      <c r="K18" s="21"/>
      <c r="L18" s="21"/>
      <c r="M18" s="21">
        <v>0.0944</v>
      </c>
      <c r="N18" s="21">
        <v>0.011</v>
      </c>
      <c r="O18" s="21">
        <v>0.011</v>
      </c>
      <c r="P18" s="21">
        <v>0.002</v>
      </c>
      <c r="Q18" s="21">
        <v>0.0364</v>
      </c>
      <c r="R18" s="21">
        <v>0.05</v>
      </c>
      <c r="S18" s="21">
        <v>0.025</v>
      </c>
      <c r="T18" s="21"/>
      <c r="U18" s="21"/>
      <c r="V18" s="59"/>
      <c r="W18" s="59">
        <v>0.0081</v>
      </c>
      <c r="X18" s="59"/>
      <c r="Y18" s="59"/>
      <c r="Z18" s="124"/>
      <c r="AA18" s="71"/>
    </row>
    <row r="19" spans="1:27">
      <c r="A19" s="40"/>
      <c r="B19" s="41" t="s">
        <v>63</v>
      </c>
      <c r="C19" s="25"/>
      <c r="D19" s="26"/>
      <c r="E19" s="26"/>
      <c r="F19" s="26"/>
      <c r="G19" s="26"/>
      <c r="H19" s="27"/>
      <c r="I19" s="27"/>
      <c r="J19" s="26">
        <v>0.0104</v>
      </c>
      <c r="K19" s="26"/>
      <c r="L19" s="26"/>
      <c r="M19" s="26"/>
      <c r="N19" s="26">
        <v>0.006</v>
      </c>
      <c r="O19" s="26"/>
      <c r="P19" s="26">
        <v>0.0061</v>
      </c>
      <c r="Q19" s="26"/>
      <c r="R19" s="26"/>
      <c r="S19" s="26"/>
      <c r="T19" s="26">
        <v>0.006</v>
      </c>
      <c r="U19" s="26">
        <v>0.0584</v>
      </c>
      <c r="V19" s="60"/>
      <c r="W19" s="60"/>
      <c r="X19" s="60"/>
      <c r="Y19" s="60"/>
      <c r="Z19" s="72"/>
      <c r="AA19" s="71"/>
    </row>
    <row r="20" spans="1:27">
      <c r="A20" s="40"/>
      <c r="B20" s="41" t="s">
        <v>64</v>
      </c>
      <c r="C20" s="25">
        <v>0.041</v>
      </c>
      <c r="D20" s="26">
        <v>0.005</v>
      </c>
      <c r="E20" s="26"/>
      <c r="F20" s="26"/>
      <c r="G20" s="26"/>
      <c r="H20" s="27"/>
      <c r="I20" s="27"/>
      <c r="J20" s="26"/>
      <c r="K20" s="26"/>
      <c r="L20" s="26"/>
      <c r="M20" s="26">
        <v>0.2242</v>
      </c>
      <c r="N20" s="26"/>
      <c r="O20" s="26"/>
      <c r="P20" s="26"/>
      <c r="Q20" s="26"/>
      <c r="R20" s="26"/>
      <c r="S20" s="26"/>
      <c r="T20" s="26"/>
      <c r="U20" s="26"/>
      <c r="V20" s="60"/>
      <c r="W20" s="60"/>
      <c r="X20" s="60"/>
      <c r="Y20" s="60"/>
      <c r="Z20" s="72"/>
      <c r="AA20" s="71"/>
    </row>
    <row r="21" spans="1:27">
      <c r="A21" s="40"/>
      <c r="B21" s="41" t="s">
        <v>65</v>
      </c>
      <c r="C21" s="25"/>
      <c r="D21" s="26"/>
      <c r="E21" s="26">
        <v>0.008</v>
      </c>
      <c r="F21" s="26"/>
      <c r="G21" s="26"/>
      <c r="H21" s="27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0">
        <v>0.0185</v>
      </c>
      <c r="W21" s="60"/>
      <c r="X21" s="60"/>
      <c r="Y21" s="60"/>
      <c r="Z21" s="72"/>
      <c r="AA21" s="71"/>
    </row>
    <row r="22" spans="1:27">
      <c r="A22" s="40"/>
      <c r="B22" s="28" t="s">
        <v>40</v>
      </c>
      <c r="C22" s="25"/>
      <c r="D22" s="26"/>
      <c r="E22" s="26"/>
      <c r="F22" s="26"/>
      <c r="G22" s="26"/>
      <c r="H22" s="27"/>
      <c r="I22" s="27"/>
      <c r="J22" s="26"/>
      <c r="K22" s="26">
        <v>0.0526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0"/>
      <c r="W22" s="60"/>
      <c r="X22" s="60"/>
      <c r="Y22" s="60"/>
      <c r="Z22" s="72"/>
      <c r="AA22" s="71"/>
    </row>
    <row r="23" ht="13.95" spans="1:27">
      <c r="A23" s="43"/>
      <c r="B23" s="44"/>
      <c r="C23" s="31"/>
      <c r="D23" s="32"/>
      <c r="E23" s="32"/>
      <c r="F23" s="32"/>
      <c r="G23" s="32"/>
      <c r="H23" s="33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61"/>
      <c r="W23" s="61"/>
      <c r="X23" s="61"/>
      <c r="Y23" s="61"/>
      <c r="Z23" s="125"/>
      <c r="AA23" s="71"/>
    </row>
    <row r="24" spans="1:27">
      <c r="A24" s="38" t="s">
        <v>41</v>
      </c>
      <c r="B24" s="19" t="s">
        <v>66</v>
      </c>
      <c r="C24" s="20">
        <v>0.152</v>
      </c>
      <c r="D24" s="21"/>
      <c r="E24" s="21">
        <v>0.006</v>
      </c>
      <c r="F24" s="21"/>
      <c r="G24" s="21"/>
      <c r="H24" s="22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59"/>
      <c r="W24" s="59"/>
      <c r="X24" s="59">
        <v>0.015</v>
      </c>
      <c r="Y24" s="59"/>
      <c r="Z24" s="124"/>
      <c r="AA24" s="71"/>
    </row>
    <row r="25" spans="1:27">
      <c r="A25" s="40"/>
      <c r="B25" s="24" t="s">
        <v>67</v>
      </c>
      <c r="C25" s="25"/>
      <c r="D25" s="26"/>
      <c r="E25" s="26">
        <v>0.007</v>
      </c>
      <c r="F25" s="26"/>
      <c r="G25" s="26"/>
      <c r="H25" s="27">
        <v>0.0006</v>
      </c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0"/>
      <c r="W25" s="60"/>
      <c r="X25" s="60"/>
      <c r="Y25" s="60"/>
      <c r="Z25" s="72"/>
      <c r="AA25" s="71"/>
    </row>
    <row r="26" spans="1:27">
      <c r="A26" s="40"/>
      <c r="B26" s="24" t="s">
        <v>59</v>
      </c>
      <c r="C26" s="25"/>
      <c r="D26" s="26"/>
      <c r="E26" s="26"/>
      <c r="F26" s="26"/>
      <c r="G26" s="26"/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60"/>
      <c r="W26" s="60"/>
      <c r="X26" s="60"/>
      <c r="Y26" s="60">
        <v>0.0254</v>
      </c>
      <c r="Z26" s="72"/>
      <c r="AA26" s="71"/>
    </row>
    <row r="27" ht="13.95" spans="1:27">
      <c r="A27" s="40"/>
      <c r="B27" s="24"/>
      <c r="C27" s="25"/>
      <c r="D27" s="26"/>
      <c r="E27" s="26"/>
      <c r="F27" s="26"/>
      <c r="G27" s="26"/>
      <c r="H27" s="27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60"/>
      <c r="W27" s="60"/>
      <c r="X27" s="60"/>
      <c r="Y27" s="60"/>
      <c r="Z27" s="72"/>
      <c r="AA27" s="87"/>
    </row>
    <row r="28" ht="13.95" spans="1:27">
      <c r="A28" s="43"/>
      <c r="B28" s="30"/>
      <c r="C28" s="31"/>
      <c r="D28" s="32"/>
      <c r="E28" s="32"/>
      <c r="F28" s="32"/>
      <c r="G28" s="32"/>
      <c r="H28" s="33"/>
      <c r="I28" s="3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61"/>
      <c r="W28" s="61"/>
      <c r="X28" s="61"/>
      <c r="Y28" s="61"/>
      <c r="Z28" s="125">
        <v>1</v>
      </c>
      <c r="AA28" s="127"/>
    </row>
    <row r="29" ht="15.6" spans="1:27">
      <c r="A29" s="45" t="s">
        <v>44</v>
      </c>
      <c r="B29" s="46"/>
      <c r="C29" s="20">
        <f t="shared" ref="C29:AA29" si="0">SUM(C9:C28)</f>
        <v>0.193</v>
      </c>
      <c r="D29" s="21">
        <f t="shared" si="0"/>
        <v>0.0211</v>
      </c>
      <c r="E29" s="21">
        <f t="shared" si="0"/>
        <v>0.0354</v>
      </c>
      <c r="F29" s="21">
        <f t="shared" si="0"/>
        <v>0.03944</v>
      </c>
      <c r="G29" s="21">
        <f t="shared" si="0"/>
        <v>0.011</v>
      </c>
      <c r="H29" s="21">
        <f t="shared" si="0"/>
        <v>0.0012</v>
      </c>
      <c r="I29" s="21">
        <f t="shared" si="0"/>
        <v>0.0033</v>
      </c>
      <c r="J29" s="21">
        <f t="shared" si="0"/>
        <v>0.0408</v>
      </c>
      <c r="K29" s="21">
        <f t="shared" si="0"/>
        <v>0.0526</v>
      </c>
      <c r="L29" s="21">
        <f t="shared" si="0"/>
        <v>0.11</v>
      </c>
      <c r="M29" s="21">
        <f t="shared" si="0"/>
        <v>0.3186</v>
      </c>
      <c r="N29" s="21">
        <f t="shared" si="0"/>
        <v>0.017</v>
      </c>
      <c r="O29" s="21">
        <f t="shared" si="0"/>
        <v>0.011</v>
      </c>
      <c r="P29" s="21">
        <f t="shared" si="0"/>
        <v>0.0081</v>
      </c>
      <c r="Q29" s="21">
        <f t="shared" si="0"/>
        <v>0.0364</v>
      </c>
      <c r="R29" s="21">
        <f t="shared" si="0"/>
        <v>0.05</v>
      </c>
      <c r="S29" s="21">
        <f t="shared" si="0"/>
        <v>0.025</v>
      </c>
      <c r="T29" s="21">
        <f t="shared" si="0"/>
        <v>0.006</v>
      </c>
      <c r="U29" s="21">
        <f t="shared" si="0"/>
        <v>0.0584</v>
      </c>
      <c r="V29" s="21">
        <f t="shared" si="0"/>
        <v>0.0185</v>
      </c>
      <c r="W29" s="21">
        <f t="shared" si="0"/>
        <v>0.0081</v>
      </c>
      <c r="X29" s="21">
        <f t="shared" si="0"/>
        <v>0.015</v>
      </c>
      <c r="Y29" s="119">
        <f t="shared" si="0"/>
        <v>0.0254</v>
      </c>
      <c r="Z29" s="128">
        <f t="shared" si="0"/>
        <v>1</v>
      </c>
      <c r="AA29" s="19"/>
    </row>
    <row r="30" ht="15.6" hidden="1" spans="1:27">
      <c r="A30" s="47" t="s">
        <v>45</v>
      </c>
      <c r="B30" s="48"/>
      <c r="C30" s="99">
        <f>114*C29</f>
        <v>22.002</v>
      </c>
      <c r="D30" s="99">
        <f t="shared" ref="D30:Z30" si="1">114*D29</f>
        <v>2.4054</v>
      </c>
      <c r="E30" s="99">
        <f t="shared" si="1"/>
        <v>4.0356</v>
      </c>
      <c r="F30" s="99">
        <f t="shared" si="1"/>
        <v>4.49616</v>
      </c>
      <c r="G30" s="99">
        <f t="shared" si="1"/>
        <v>1.254</v>
      </c>
      <c r="H30" s="99">
        <f t="shared" si="1"/>
        <v>0.1368</v>
      </c>
      <c r="I30" s="99">
        <f t="shared" si="1"/>
        <v>0.3762</v>
      </c>
      <c r="J30" s="99">
        <f t="shared" si="1"/>
        <v>4.6512</v>
      </c>
      <c r="K30" s="99">
        <f t="shared" si="1"/>
        <v>5.9964</v>
      </c>
      <c r="L30" s="99">
        <f t="shared" si="1"/>
        <v>12.54</v>
      </c>
      <c r="M30" s="99">
        <f t="shared" si="1"/>
        <v>36.3204</v>
      </c>
      <c r="N30" s="99">
        <f t="shared" si="1"/>
        <v>1.938</v>
      </c>
      <c r="O30" s="99">
        <f t="shared" si="1"/>
        <v>1.254</v>
      </c>
      <c r="P30" s="99">
        <f t="shared" si="1"/>
        <v>0.9234</v>
      </c>
      <c r="Q30" s="99">
        <f t="shared" si="1"/>
        <v>4.1496</v>
      </c>
      <c r="R30" s="99">
        <f t="shared" si="1"/>
        <v>5.7</v>
      </c>
      <c r="S30" s="99">
        <f t="shared" si="1"/>
        <v>2.85</v>
      </c>
      <c r="T30" s="99">
        <f t="shared" si="1"/>
        <v>0.684</v>
      </c>
      <c r="U30" s="99">
        <f t="shared" si="1"/>
        <v>6.6576</v>
      </c>
      <c r="V30" s="99">
        <f t="shared" si="1"/>
        <v>2.109</v>
      </c>
      <c r="W30" s="99">
        <f t="shared" si="1"/>
        <v>0.9234</v>
      </c>
      <c r="X30" s="99">
        <f t="shared" si="1"/>
        <v>1.71</v>
      </c>
      <c r="Y30" s="99">
        <f t="shared" si="1"/>
        <v>2.8956</v>
      </c>
      <c r="Z30" s="99">
        <v>1</v>
      </c>
      <c r="AA30" s="24"/>
    </row>
    <row r="31" ht="15.6" spans="1:27">
      <c r="A31" s="47" t="s">
        <v>45</v>
      </c>
      <c r="B31" s="48"/>
      <c r="C31" s="49">
        <f t="shared" ref="C31:Z31" si="2">ROUND(C30,2)</f>
        <v>22</v>
      </c>
      <c r="D31" s="50">
        <f t="shared" si="2"/>
        <v>2.41</v>
      </c>
      <c r="E31" s="50">
        <f t="shared" si="2"/>
        <v>4.04</v>
      </c>
      <c r="F31" s="50">
        <f t="shared" si="2"/>
        <v>4.5</v>
      </c>
      <c r="G31" s="50">
        <f t="shared" si="2"/>
        <v>1.25</v>
      </c>
      <c r="H31" s="117">
        <f t="shared" si="2"/>
        <v>0.14</v>
      </c>
      <c r="I31" s="117">
        <f t="shared" si="2"/>
        <v>0.38</v>
      </c>
      <c r="J31" s="50">
        <f t="shared" si="2"/>
        <v>4.65</v>
      </c>
      <c r="K31" s="50">
        <f t="shared" si="2"/>
        <v>6</v>
      </c>
      <c r="L31" s="50">
        <f t="shared" si="2"/>
        <v>12.54</v>
      </c>
      <c r="M31" s="50">
        <f t="shared" si="2"/>
        <v>36.32</v>
      </c>
      <c r="N31" s="58">
        <f t="shared" si="2"/>
        <v>1.94</v>
      </c>
      <c r="O31" s="58">
        <f t="shared" si="2"/>
        <v>1.25</v>
      </c>
      <c r="P31" s="58">
        <f t="shared" si="2"/>
        <v>0.92</v>
      </c>
      <c r="Q31" s="58">
        <f t="shared" si="2"/>
        <v>4.15</v>
      </c>
      <c r="R31" s="58">
        <f t="shared" si="2"/>
        <v>5.7</v>
      </c>
      <c r="S31" s="58">
        <f t="shared" si="2"/>
        <v>2.85</v>
      </c>
      <c r="T31" s="58">
        <f t="shared" si="2"/>
        <v>0.68</v>
      </c>
      <c r="U31" s="58">
        <f t="shared" si="2"/>
        <v>6.66</v>
      </c>
      <c r="V31" s="58">
        <f t="shared" si="2"/>
        <v>2.11</v>
      </c>
      <c r="W31" s="58">
        <f t="shared" si="2"/>
        <v>0.92</v>
      </c>
      <c r="X31" s="58">
        <f t="shared" si="2"/>
        <v>1.71</v>
      </c>
      <c r="Y31" s="58">
        <f t="shared" si="2"/>
        <v>2.9</v>
      </c>
      <c r="Z31" s="72">
        <v>1</v>
      </c>
      <c r="AA31" s="24"/>
    </row>
    <row r="32" ht="15.6" spans="1:27">
      <c r="A32" s="47" t="s">
        <v>46</v>
      </c>
      <c r="B32" s="48"/>
      <c r="C32" s="49">
        <v>77</v>
      </c>
      <c r="D32" s="51">
        <v>760</v>
      </c>
      <c r="E32" s="51">
        <v>80</v>
      </c>
      <c r="F32" s="50">
        <v>120</v>
      </c>
      <c r="G32" s="50">
        <v>550</v>
      </c>
      <c r="H32" s="51">
        <v>1475</v>
      </c>
      <c r="I32" s="50">
        <v>180</v>
      </c>
      <c r="J32" s="51">
        <v>62.37</v>
      </c>
      <c r="K32" s="51">
        <v>39.5</v>
      </c>
      <c r="L32" s="50">
        <v>120</v>
      </c>
      <c r="M32" s="50">
        <v>47</v>
      </c>
      <c r="N32" s="50">
        <v>41</v>
      </c>
      <c r="O32" s="58">
        <v>60</v>
      </c>
      <c r="P32" s="58">
        <v>220</v>
      </c>
      <c r="Q32" s="58">
        <v>230</v>
      </c>
      <c r="R32" s="58">
        <v>260</v>
      </c>
      <c r="S32" s="58">
        <v>247.37</v>
      </c>
      <c r="T32" s="58">
        <v>96</v>
      </c>
      <c r="U32" s="58">
        <v>470</v>
      </c>
      <c r="V32" s="58">
        <v>200</v>
      </c>
      <c r="W32" s="58">
        <v>350</v>
      </c>
      <c r="X32" s="58">
        <v>145</v>
      </c>
      <c r="Y32" s="58">
        <v>144</v>
      </c>
      <c r="Z32" s="72">
        <v>13</v>
      </c>
      <c r="AA32" s="73"/>
    </row>
    <row r="33" ht="16.35" spans="1:27">
      <c r="A33" s="52" t="s">
        <v>47</v>
      </c>
      <c r="B33" s="53"/>
      <c r="C33" s="85">
        <f t="shared" ref="C33:AA33" si="3">C31*C32</f>
        <v>1694</v>
      </c>
      <c r="D33" s="85">
        <f t="shared" si="3"/>
        <v>1831.6</v>
      </c>
      <c r="E33" s="85">
        <f t="shared" si="3"/>
        <v>323.2</v>
      </c>
      <c r="F33" s="85">
        <f t="shared" si="3"/>
        <v>540</v>
      </c>
      <c r="G33" s="85">
        <f t="shared" si="3"/>
        <v>687.5</v>
      </c>
      <c r="H33" s="85">
        <f t="shared" si="3"/>
        <v>206.5</v>
      </c>
      <c r="I33" s="85">
        <f t="shared" si="3"/>
        <v>68.4</v>
      </c>
      <c r="J33" s="85">
        <f t="shared" si="3"/>
        <v>290.0205</v>
      </c>
      <c r="K33" s="85">
        <f t="shared" si="3"/>
        <v>237</v>
      </c>
      <c r="L33" s="85">
        <f t="shared" si="3"/>
        <v>1504.8</v>
      </c>
      <c r="M33" s="85">
        <f t="shared" si="3"/>
        <v>1707.04</v>
      </c>
      <c r="N33" s="54">
        <f t="shared" si="3"/>
        <v>79.54</v>
      </c>
      <c r="O33" s="54">
        <f t="shared" si="3"/>
        <v>75</v>
      </c>
      <c r="P33" s="54">
        <f t="shared" si="3"/>
        <v>202.4</v>
      </c>
      <c r="Q33" s="54">
        <f t="shared" si="3"/>
        <v>954.5</v>
      </c>
      <c r="R33" s="54">
        <f t="shared" si="3"/>
        <v>1482</v>
      </c>
      <c r="S33" s="54">
        <f t="shared" si="3"/>
        <v>705.0045</v>
      </c>
      <c r="T33" s="54">
        <f t="shared" si="3"/>
        <v>65.28</v>
      </c>
      <c r="U33" s="54">
        <f t="shared" si="3"/>
        <v>3130.2</v>
      </c>
      <c r="V33" s="54">
        <f t="shared" si="3"/>
        <v>422</v>
      </c>
      <c r="W33" s="54">
        <f t="shared" si="3"/>
        <v>322</v>
      </c>
      <c r="X33" s="54">
        <f t="shared" si="3"/>
        <v>247.95</v>
      </c>
      <c r="Y33" s="54">
        <f t="shared" si="3"/>
        <v>417.6</v>
      </c>
      <c r="Z33" s="54">
        <f t="shared" si="3"/>
        <v>13</v>
      </c>
      <c r="AA33" s="74">
        <f>SUM(C33:Z33)</f>
        <v>17206.535</v>
      </c>
    </row>
    <row r="34" ht="15.6" spans="1:27">
      <c r="A34" s="55"/>
      <c r="B34" s="55"/>
      <c r="C34" s="89"/>
      <c r="D34" s="89"/>
      <c r="E34" s="89"/>
      <c r="F34" s="89"/>
      <c r="G34" s="89"/>
      <c r="H34" s="118"/>
      <c r="I34" s="118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56">
        <f>AA33/AA2</f>
        <v>150.93451754386</v>
      </c>
    </row>
    <row r="35" customFormat="1" ht="27" customHeight="1" spans="2:13">
      <c r="B35" s="57" t="s">
        <v>48</v>
      </c>
      <c r="M35" s="56"/>
    </row>
    <row r="36" customFormat="1" ht="27" customHeight="1" spans="2:13">
      <c r="B36" s="57" t="s">
        <v>49</v>
      </c>
      <c r="M36" s="56"/>
    </row>
    <row r="37" customFormat="1" ht="27" customHeight="1" spans="2:2">
      <c r="B37" s="57" t="s">
        <v>50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Y37"/>
  <sheetViews>
    <sheetView workbookViewId="0">
      <pane ySplit="7" topLeftCell="A19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6.2222222222222" customWidth="1"/>
    <col min="3" max="3" width="7.11111111111111" customWidth="1"/>
    <col min="4" max="4" width="7" customWidth="1"/>
    <col min="5" max="5" width="6.44444444444444" customWidth="1"/>
    <col min="6" max="8" width="6" customWidth="1"/>
    <col min="9" max="9" width="7.22222222222222" customWidth="1"/>
    <col min="10" max="10" width="6.11111111111111" customWidth="1"/>
    <col min="11" max="11" width="6.22222222222222" customWidth="1"/>
    <col min="12" max="12" width="6.33333333333333" customWidth="1"/>
    <col min="13" max="13" width="6.22222222222222" customWidth="1"/>
    <col min="14" max="14" width="7.22222222222222" customWidth="1"/>
    <col min="15" max="15" width="6.11111111111111" customWidth="1"/>
    <col min="16" max="16" width="5.88888888888889" customWidth="1"/>
    <col min="17" max="17" width="6.55555555555556" customWidth="1"/>
    <col min="18" max="18" width="7.11111111111111" customWidth="1"/>
    <col min="19" max="19" width="7" customWidth="1"/>
    <col min="20" max="20" width="7.33333333333333" customWidth="1"/>
    <col min="21" max="21" width="7.22222222222222" customWidth="1"/>
    <col min="22" max="22" width="7.11111111111111" customWidth="1"/>
    <col min="23" max="23" width="7.22222222222222" customWidth="1"/>
    <col min="24" max="24" width="7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2"/>
      <c r="B2" s="75" t="s">
        <v>189</v>
      </c>
      <c r="C2" s="5" t="s">
        <v>2</v>
      </c>
      <c r="D2" s="5" t="s">
        <v>3</v>
      </c>
      <c r="E2" s="5" t="s">
        <v>4</v>
      </c>
      <c r="F2" s="5" t="s">
        <v>70</v>
      </c>
      <c r="G2" s="5" t="s">
        <v>85</v>
      </c>
      <c r="H2" s="5" t="s">
        <v>52</v>
      </c>
      <c r="I2" s="5" t="s">
        <v>5</v>
      </c>
      <c r="J2" s="5" t="s">
        <v>6</v>
      </c>
      <c r="K2" s="5" t="s">
        <v>10</v>
      </c>
      <c r="L2" s="5" t="s">
        <v>11</v>
      </c>
      <c r="M2" s="5" t="s">
        <v>57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71</v>
      </c>
      <c r="S2" s="5" t="s">
        <v>130</v>
      </c>
      <c r="T2" s="5" t="s">
        <v>131</v>
      </c>
      <c r="U2" s="5" t="s">
        <v>9</v>
      </c>
      <c r="V2" s="5" t="s">
        <v>72</v>
      </c>
      <c r="W2" s="5" t="s">
        <v>59</v>
      </c>
      <c r="X2" s="5" t="s">
        <v>104</v>
      </c>
      <c r="Y2" s="64">
        <v>120</v>
      </c>
    </row>
    <row r="3" spans="1:25">
      <c r="A3" s="6"/>
      <c r="B3" s="7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6"/>
    </row>
    <row r="4" spans="1:25">
      <c r="A4" s="6"/>
      <c r="B4" s="7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66"/>
    </row>
    <row r="5" ht="12" customHeight="1" spans="1:25">
      <c r="A5" s="6"/>
      <c r="B5" s="7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66"/>
    </row>
    <row r="6" spans="1:25">
      <c r="A6" s="6"/>
      <c r="B6" s="7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6"/>
    </row>
    <row r="7" ht="28" customHeight="1" spans="1:25">
      <c r="A7" s="10"/>
      <c r="B7" s="7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68"/>
    </row>
    <row r="8" ht="16" customHeight="1" spans="1:25">
      <c r="A8" s="14"/>
      <c r="B8" s="78"/>
      <c r="C8" s="79">
        <v>1</v>
      </c>
      <c r="D8" s="79">
        <v>2</v>
      </c>
      <c r="E8" s="79">
        <v>3</v>
      </c>
      <c r="F8" s="79">
        <v>4</v>
      </c>
      <c r="G8" s="79">
        <v>5</v>
      </c>
      <c r="H8" s="79">
        <v>6</v>
      </c>
      <c r="I8" s="79">
        <v>7</v>
      </c>
      <c r="J8" s="79">
        <v>8</v>
      </c>
      <c r="K8" s="79">
        <v>9</v>
      </c>
      <c r="L8" s="79">
        <v>10</v>
      </c>
      <c r="M8" s="79">
        <v>11</v>
      </c>
      <c r="N8" s="79">
        <v>12</v>
      </c>
      <c r="O8" s="79">
        <v>13</v>
      </c>
      <c r="P8" s="79">
        <v>14</v>
      </c>
      <c r="Q8" s="79">
        <v>15</v>
      </c>
      <c r="R8" s="79">
        <v>16</v>
      </c>
      <c r="S8" s="79">
        <v>17</v>
      </c>
      <c r="T8" s="79">
        <v>18</v>
      </c>
      <c r="U8" s="79">
        <v>19</v>
      </c>
      <c r="V8" s="79">
        <v>20</v>
      </c>
      <c r="W8" s="79">
        <v>21</v>
      </c>
      <c r="X8" s="79">
        <v>22</v>
      </c>
      <c r="Y8" s="15" t="s">
        <v>28</v>
      </c>
    </row>
    <row r="9" spans="1:25">
      <c r="A9" s="18" t="s">
        <v>29</v>
      </c>
      <c r="B9" s="19" t="s">
        <v>116</v>
      </c>
      <c r="C9" s="20">
        <v>0.142</v>
      </c>
      <c r="D9" s="21"/>
      <c r="E9" s="21">
        <v>0.0063</v>
      </c>
      <c r="F9" s="21">
        <v>0.0154</v>
      </c>
      <c r="G9" s="21">
        <v>0.012</v>
      </c>
      <c r="H9" s="21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59"/>
      <c r="W9" s="59"/>
      <c r="X9" s="59"/>
      <c r="Y9" s="70" t="s">
        <v>161</v>
      </c>
    </row>
    <row r="10" spans="1:25">
      <c r="A10" s="23"/>
      <c r="B10" s="24" t="s">
        <v>144</v>
      </c>
      <c r="C10" s="25"/>
      <c r="D10" s="26"/>
      <c r="E10" s="26">
        <v>0.0073</v>
      </c>
      <c r="F10" s="26"/>
      <c r="G10" s="26"/>
      <c r="H10" s="26"/>
      <c r="I10" s="27">
        <v>0.00064</v>
      </c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0"/>
      <c r="W10" s="60"/>
      <c r="X10" s="60"/>
      <c r="Y10" s="71"/>
    </row>
    <row r="11" spans="1:25">
      <c r="A11" s="23"/>
      <c r="B11" s="28" t="s">
        <v>77</v>
      </c>
      <c r="C11" s="25"/>
      <c r="D11" s="26">
        <v>0.01044</v>
      </c>
      <c r="E11" s="26"/>
      <c r="F11" s="26"/>
      <c r="G11" s="26"/>
      <c r="H11" s="26">
        <v>0.0134</v>
      </c>
      <c r="I11" s="27"/>
      <c r="J11" s="27"/>
      <c r="K11" s="26">
        <v>0.0314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0"/>
      <c r="W11" s="60"/>
      <c r="X11" s="60"/>
      <c r="Y11" s="71"/>
    </row>
    <row r="12" spans="1:25">
      <c r="A12" s="23"/>
      <c r="B12" s="24"/>
      <c r="C12" s="25"/>
      <c r="D12" s="26"/>
      <c r="E12" s="26"/>
      <c r="F12" s="26"/>
      <c r="G12" s="26"/>
      <c r="H12" s="26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0"/>
      <c r="W12" s="60"/>
      <c r="X12" s="60"/>
      <c r="Y12" s="71"/>
    </row>
    <row r="13" ht="13.95" spans="1:25">
      <c r="A13" s="29"/>
      <c r="B13" s="30"/>
      <c r="C13" s="31"/>
      <c r="D13" s="32"/>
      <c r="E13" s="32"/>
      <c r="F13" s="32"/>
      <c r="G13" s="32"/>
      <c r="H13" s="32"/>
      <c r="I13" s="33"/>
      <c r="J13" s="33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61"/>
      <c r="W13" s="61"/>
      <c r="X13" s="61"/>
      <c r="Y13" s="71"/>
    </row>
    <row r="14" spans="1:25">
      <c r="A14" s="18" t="s">
        <v>34</v>
      </c>
      <c r="B14" s="19" t="s">
        <v>9</v>
      </c>
      <c r="C14" s="20"/>
      <c r="D14" s="21"/>
      <c r="E14" s="21"/>
      <c r="F14" s="21"/>
      <c r="G14" s="21"/>
      <c r="H14" s="21"/>
      <c r="I14" s="22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0.1024</v>
      </c>
      <c r="V14" s="59"/>
      <c r="W14" s="59"/>
      <c r="X14" s="59"/>
      <c r="Y14" s="71"/>
    </row>
    <row r="15" spans="1:25">
      <c r="A15" s="23"/>
      <c r="B15" s="24"/>
      <c r="C15" s="25"/>
      <c r="D15" s="26"/>
      <c r="E15" s="26"/>
      <c r="F15" s="26"/>
      <c r="G15" s="26"/>
      <c r="H15" s="26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0"/>
      <c r="W15" s="60"/>
      <c r="X15" s="60"/>
      <c r="Y15" s="71"/>
    </row>
    <row r="16" spans="1:25">
      <c r="A16" s="23"/>
      <c r="B16" s="24"/>
      <c r="C16" s="25"/>
      <c r="D16" s="26"/>
      <c r="E16" s="26"/>
      <c r="F16" s="26"/>
      <c r="G16" s="26"/>
      <c r="H16" s="26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0"/>
      <c r="W16" s="60"/>
      <c r="X16" s="60"/>
      <c r="Y16" s="71"/>
    </row>
    <row r="17" ht="13.95" spans="1:25">
      <c r="A17" s="34"/>
      <c r="B17" s="80"/>
      <c r="C17" s="35"/>
      <c r="D17" s="36"/>
      <c r="E17" s="36"/>
      <c r="F17" s="36"/>
      <c r="G17" s="36"/>
      <c r="H17" s="36"/>
      <c r="I17" s="37"/>
      <c r="J17" s="3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2"/>
      <c r="W17" s="62"/>
      <c r="X17" s="62"/>
      <c r="Y17" s="71"/>
    </row>
    <row r="18" ht="16" customHeight="1" spans="1:25">
      <c r="A18" s="38" t="s">
        <v>35</v>
      </c>
      <c r="B18" s="39" t="s">
        <v>133</v>
      </c>
      <c r="C18" s="20"/>
      <c r="D18" s="21"/>
      <c r="E18" s="21"/>
      <c r="F18" s="21"/>
      <c r="G18" s="21"/>
      <c r="H18" s="21"/>
      <c r="I18" s="22"/>
      <c r="J18" s="22"/>
      <c r="K18" s="21"/>
      <c r="L18" s="21"/>
      <c r="M18" s="21"/>
      <c r="N18" s="21"/>
      <c r="O18" s="21">
        <v>0.0104</v>
      </c>
      <c r="P18" s="21">
        <v>0.0103</v>
      </c>
      <c r="Q18" s="21">
        <v>0.0021</v>
      </c>
      <c r="R18" s="21">
        <v>0.015</v>
      </c>
      <c r="S18" s="21"/>
      <c r="T18" s="21"/>
      <c r="U18" s="21"/>
      <c r="V18" s="59">
        <v>0.07634</v>
      </c>
      <c r="W18" s="59"/>
      <c r="X18" s="59"/>
      <c r="Y18" s="71"/>
    </row>
    <row r="19" ht="26.4" spans="1:25">
      <c r="A19" s="40"/>
      <c r="B19" s="81" t="s">
        <v>134</v>
      </c>
      <c r="C19" s="25"/>
      <c r="D19" s="26">
        <v>0.01</v>
      </c>
      <c r="E19" s="26"/>
      <c r="F19" s="26"/>
      <c r="G19" s="26"/>
      <c r="H19" s="26"/>
      <c r="I19" s="27"/>
      <c r="J19" s="27"/>
      <c r="K19" s="26"/>
      <c r="L19" s="26"/>
      <c r="M19" s="26"/>
      <c r="N19" s="26">
        <v>0.2154</v>
      </c>
      <c r="O19" s="26">
        <v>0.0152</v>
      </c>
      <c r="P19" s="26"/>
      <c r="Q19" s="26"/>
      <c r="R19" s="26"/>
      <c r="S19" s="26">
        <v>0.0194</v>
      </c>
      <c r="T19" s="26"/>
      <c r="U19" s="26"/>
      <c r="V19" s="60">
        <v>0.06664</v>
      </c>
      <c r="W19" s="60"/>
      <c r="X19" s="60"/>
      <c r="Y19" s="71"/>
    </row>
    <row r="20" ht="12" customHeight="1" spans="1:25">
      <c r="A20" s="40"/>
      <c r="B20" s="81" t="s">
        <v>39</v>
      </c>
      <c r="C20" s="25"/>
      <c r="D20" s="26"/>
      <c r="E20" s="26">
        <v>0.0014</v>
      </c>
      <c r="F20" s="26"/>
      <c r="G20" s="26"/>
      <c r="H20" s="26"/>
      <c r="I20" s="27"/>
      <c r="J20" s="27"/>
      <c r="K20" s="26"/>
      <c r="L20" s="26"/>
      <c r="M20" s="26"/>
      <c r="N20" s="26"/>
      <c r="O20" s="26">
        <v>0.0063</v>
      </c>
      <c r="P20" s="26"/>
      <c r="Q20" s="26">
        <v>0.0032</v>
      </c>
      <c r="R20" s="26"/>
      <c r="S20" s="26"/>
      <c r="T20" s="26">
        <v>0.042</v>
      </c>
      <c r="U20" s="26"/>
      <c r="V20" s="60"/>
      <c r="W20" s="60"/>
      <c r="X20" s="60">
        <v>12</v>
      </c>
      <c r="Y20" s="71"/>
    </row>
    <row r="21" spans="1:25">
      <c r="A21" s="40"/>
      <c r="B21" s="41" t="s">
        <v>81</v>
      </c>
      <c r="C21" s="25"/>
      <c r="D21" s="26"/>
      <c r="E21" s="26">
        <v>0.0081</v>
      </c>
      <c r="F21" s="26"/>
      <c r="G21" s="26"/>
      <c r="H21" s="26"/>
      <c r="I21" s="27"/>
      <c r="J21" s="27"/>
      <c r="K21" s="26"/>
      <c r="L21" s="26"/>
      <c r="M21" s="26">
        <v>0.0175</v>
      </c>
      <c r="N21" s="26"/>
      <c r="O21" s="26"/>
      <c r="P21" s="26"/>
      <c r="Q21" s="26"/>
      <c r="R21" s="26"/>
      <c r="S21" s="26"/>
      <c r="T21" s="26"/>
      <c r="U21" s="26"/>
      <c r="V21" s="60"/>
      <c r="W21" s="60"/>
      <c r="X21" s="60"/>
      <c r="Y21" s="71"/>
    </row>
    <row r="22" spans="1:25">
      <c r="A22" s="40"/>
      <c r="B22" s="28" t="s">
        <v>40</v>
      </c>
      <c r="C22" s="25"/>
      <c r="D22" s="26"/>
      <c r="E22" s="26"/>
      <c r="F22" s="26"/>
      <c r="G22" s="26"/>
      <c r="H22" s="26"/>
      <c r="I22" s="27"/>
      <c r="J22" s="27"/>
      <c r="K22" s="26"/>
      <c r="L22" s="26">
        <v>0.0484</v>
      </c>
      <c r="M22" s="26"/>
      <c r="N22" s="26"/>
      <c r="O22" s="26"/>
      <c r="P22" s="26"/>
      <c r="Q22" s="26"/>
      <c r="R22" s="26"/>
      <c r="S22" s="26"/>
      <c r="T22" s="26"/>
      <c r="U22" s="26"/>
      <c r="V22" s="60"/>
      <c r="W22" s="60"/>
      <c r="X22" s="60"/>
      <c r="Y22" s="71"/>
    </row>
    <row r="23" ht="13.95" spans="1:25">
      <c r="A23" s="43"/>
      <c r="B23" s="44"/>
      <c r="C23" s="31"/>
      <c r="D23" s="32"/>
      <c r="E23" s="32"/>
      <c r="F23" s="32"/>
      <c r="G23" s="32"/>
      <c r="H23" s="32"/>
      <c r="I23" s="33"/>
      <c r="J23" s="33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61"/>
      <c r="W23" s="61"/>
      <c r="X23" s="61"/>
      <c r="Y23" s="71"/>
    </row>
    <row r="24" spans="1:25">
      <c r="A24" s="38" t="s">
        <v>41</v>
      </c>
      <c r="B24" s="19" t="s">
        <v>42</v>
      </c>
      <c r="C24" s="20">
        <v>0.033</v>
      </c>
      <c r="D24" s="21">
        <v>0.0022</v>
      </c>
      <c r="E24" s="21"/>
      <c r="F24" s="21"/>
      <c r="G24" s="21"/>
      <c r="H24" s="21"/>
      <c r="I24" s="22"/>
      <c r="J24" s="2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59"/>
      <c r="W24" s="59"/>
      <c r="X24" s="59">
        <v>180</v>
      </c>
      <c r="Y24" s="71"/>
    </row>
    <row r="25" spans="1:25">
      <c r="A25" s="40"/>
      <c r="B25" s="24" t="s">
        <v>43</v>
      </c>
      <c r="C25" s="25">
        <v>0.15</v>
      </c>
      <c r="D25" s="26"/>
      <c r="E25" s="26">
        <v>0.0074</v>
      </c>
      <c r="F25" s="26"/>
      <c r="G25" s="26"/>
      <c r="H25" s="26"/>
      <c r="I25" s="27"/>
      <c r="J25" s="27">
        <v>0.003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0"/>
      <c r="W25" s="60"/>
      <c r="X25" s="60"/>
      <c r="Y25" s="71"/>
    </row>
    <row r="26" spans="1:25">
      <c r="A26" s="40"/>
      <c r="B26" s="82" t="s">
        <v>40</v>
      </c>
      <c r="C26" s="83"/>
      <c r="D26" s="84"/>
      <c r="E26" s="84"/>
      <c r="F26" s="84"/>
      <c r="G26" s="84"/>
      <c r="H26" s="84"/>
      <c r="I26" s="86"/>
      <c r="J26" s="86"/>
      <c r="K26" s="36"/>
      <c r="L26" s="36">
        <v>0.0135</v>
      </c>
      <c r="M26" s="36"/>
      <c r="N26" s="36"/>
      <c r="O26" s="36"/>
      <c r="P26" s="36"/>
      <c r="Q26" s="36"/>
      <c r="R26" s="36"/>
      <c r="S26" s="36"/>
      <c r="T26" s="36"/>
      <c r="U26" s="36"/>
      <c r="V26" s="62"/>
      <c r="W26" s="62"/>
      <c r="X26" s="62"/>
      <c r="Y26" s="71"/>
    </row>
    <row r="27" spans="1:25">
      <c r="A27" s="40"/>
      <c r="B27" s="82" t="s">
        <v>59</v>
      </c>
      <c r="C27" s="83"/>
      <c r="D27" s="84"/>
      <c r="E27" s="84"/>
      <c r="F27" s="84"/>
      <c r="G27" s="84"/>
      <c r="H27" s="84"/>
      <c r="I27" s="86"/>
      <c r="J27" s="8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62"/>
      <c r="W27" s="62">
        <v>0.0123</v>
      </c>
      <c r="X27" s="62"/>
      <c r="Y27" s="71"/>
    </row>
    <row r="28" ht="13.95" spans="1:25">
      <c r="A28" s="43"/>
      <c r="B28" s="30"/>
      <c r="C28" s="31"/>
      <c r="D28" s="32"/>
      <c r="E28" s="32"/>
      <c r="F28" s="32"/>
      <c r="G28" s="32"/>
      <c r="H28" s="32"/>
      <c r="I28" s="33"/>
      <c r="J28" s="33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61"/>
      <c r="W28" s="61"/>
      <c r="X28" s="61"/>
      <c r="Y28" s="87"/>
    </row>
    <row r="29" ht="15.6" spans="1:25">
      <c r="A29" s="45" t="s">
        <v>44</v>
      </c>
      <c r="B29" s="46"/>
      <c r="C29" s="20">
        <f t="shared" ref="C29:J29" si="0">SUM(C9:C28)</f>
        <v>0.325</v>
      </c>
      <c r="D29" s="21">
        <f t="shared" si="0"/>
        <v>0.02264</v>
      </c>
      <c r="E29" s="21">
        <f t="shared" si="0"/>
        <v>0.0305</v>
      </c>
      <c r="F29" s="21">
        <f t="shared" si="0"/>
        <v>0.0154</v>
      </c>
      <c r="G29" s="21">
        <f t="shared" si="0"/>
        <v>0.012</v>
      </c>
      <c r="H29" s="21">
        <f t="shared" si="0"/>
        <v>0.0134</v>
      </c>
      <c r="I29" s="22">
        <f t="shared" si="0"/>
        <v>0.00064</v>
      </c>
      <c r="J29" s="21">
        <f t="shared" si="0"/>
        <v>0.003</v>
      </c>
      <c r="K29" s="21">
        <f t="shared" ref="K29:W29" si="1">SUM(K9:K28)</f>
        <v>0.0314</v>
      </c>
      <c r="L29" s="21">
        <f t="shared" si="1"/>
        <v>0.0619</v>
      </c>
      <c r="M29" s="21">
        <f t="shared" si="1"/>
        <v>0.0175</v>
      </c>
      <c r="N29" s="21">
        <f t="shared" si="1"/>
        <v>0.2154</v>
      </c>
      <c r="O29" s="21">
        <f t="shared" si="1"/>
        <v>0.0319</v>
      </c>
      <c r="P29" s="21">
        <f t="shared" si="1"/>
        <v>0.0103</v>
      </c>
      <c r="Q29" s="21">
        <f t="shared" si="1"/>
        <v>0.0053</v>
      </c>
      <c r="R29" s="21">
        <f t="shared" si="1"/>
        <v>0.015</v>
      </c>
      <c r="S29" s="21">
        <f t="shared" si="1"/>
        <v>0.0194</v>
      </c>
      <c r="T29" s="21">
        <f t="shared" si="1"/>
        <v>0.042</v>
      </c>
      <c r="U29" s="21">
        <f t="shared" si="1"/>
        <v>0.1024</v>
      </c>
      <c r="V29" s="21">
        <f t="shared" si="1"/>
        <v>0.14298</v>
      </c>
      <c r="W29" s="21">
        <f t="shared" si="1"/>
        <v>0.0123</v>
      </c>
      <c r="X29" s="21">
        <v>192</v>
      </c>
      <c r="Y29" s="19"/>
    </row>
    <row r="30" ht="15.6" hidden="1" spans="1:25">
      <c r="A30" s="47" t="s">
        <v>45</v>
      </c>
      <c r="B30" s="48"/>
      <c r="C30" s="25">
        <f t="shared" ref="C30:J30" si="2">120*C29</f>
        <v>39</v>
      </c>
      <c r="D30" s="25">
        <f t="shared" si="2"/>
        <v>2.7168</v>
      </c>
      <c r="E30" s="25">
        <f t="shared" si="2"/>
        <v>3.66</v>
      </c>
      <c r="F30" s="25">
        <f t="shared" si="2"/>
        <v>1.848</v>
      </c>
      <c r="G30" s="25">
        <f t="shared" si="2"/>
        <v>1.44</v>
      </c>
      <c r="H30" s="25">
        <f t="shared" si="2"/>
        <v>1.608</v>
      </c>
      <c r="I30" s="25">
        <f t="shared" si="2"/>
        <v>0.0768</v>
      </c>
      <c r="J30" s="25">
        <f t="shared" si="2"/>
        <v>0.36</v>
      </c>
      <c r="K30" s="25">
        <f t="shared" ref="K30:Y30" si="3">120*K29</f>
        <v>3.768</v>
      </c>
      <c r="L30" s="25">
        <f t="shared" si="3"/>
        <v>7.428</v>
      </c>
      <c r="M30" s="25">
        <f t="shared" si="3"/>
        <v>2.1</v>
      </c>
      <c r="N30" s="25">
        <f t="shared" si="3"/>
        <v>25.848</v>
      </c>
      <c r="O30" s="25">
        <f t="shared" si="3"/>
        <v>3.828</v>
      </c>
      <c r="P30" s="25">
        <f t="shared" si="3"/>
        <v>1.236</v>
      </c>
      <c r="Q30" s="25">
        <f t="shared" si="3"/>
        <v>0.636</v>
      </c>
      <c r="R30" s="25">
        <f t="shared" si="3"/>
        <v>1.8</v>
      </c>
      <c r="S30" s="25">
        <f t="shared" si="3"/>
        <v>2.328</v>
      </c>
      <c r="T30" s="25">
        <f t="shared" si="3"/>
        <v>5.04</v>
      </c>
      <c r="U30" s="25">
        <f t="shared" si="3"/>
        <v>12.288</v>
      </c>
      <c r="V30" s="25">
        <f t="shared" si="3"/>
        <v>17.1576</v>
      </c>
      <c r="W30" s="25">
        <f t="shared" si="3"/>
        <v>1.476</v>
      </c>
      <c r="X30" s="25">
        <v>192</v>
      </c>
      <c r="Y30" s="88"/>
    </row>
    <row r="31" ht="15.6" spans="1:25">
      <c r="A31" s="47" t="s">
        <v>45</v>
      </c>
      <c r="B31" s="48"/>
      <c r="C31" s="49">
        <f t="shared" ref="C31:J31" si="4">ROUND(C30,2)</f>
        <v>39</v>
      </c>
      <c r="D31" s="50">
        <f t="shared" si="4"/>
        <v>2.72</v>
      </c>
      <c r="E31" s="50">
        <f t="shared" si="4"/>
        <v>3.66</v>
      </c>
      <c r="F31" s="50">
        <f t="shared" si="4"/>
        <v>1.85</v>
      </c>
      <c r="G31" s="50">
        <f t="shared" si="4"/>
        <v>1.44</v>
      </c>
      <c r="H31" s="50">
        <f t="shared" si="4"/>
        <v>1.61</v>
      </c>
      <c r="I31" s="50">
        <f t="shared" si="4"/>
        <v>0.08</v>
      </c>
      <c r="J31" s="50">
        <f t="shared" si="4"/>
        <v>0.36</v>
      </c>
      <c r="K31" s="50">
        <f t="shared" ref="K31:W31" si="5">ROUND(K30,2)</f>
        <v>3.77</v>
      </c>
      <c r="L31" s="50">
        <f t="shared" si="5"/>
        <v>7.43</v>
      </c>
      <c r="M31" s="50">
        <f t="shared" si="5"/>
        <v>2.1</v>
      </c>
      <c r="N31" s="50">
        <f t="shared" si="5"/>
        <v>25.85</v>
      </c>
      <c r="O31" s="58">
        <f t="shared" si="5"/>
        <v>3.83</v>
      </c>
      <c r="P31" s="58">
        <f t="shared" si="5"/>
        <v>1.24</v>
      </c>
      <c r="Q31" s="58">
        <f t="shared" si="5"/>
        <v>0.64</v>
      </c>
      <c r="R31" s="58">
        <f t="shared" si="5"/>
        <v>1.8</v>
      </c>
      <c r="S31" s="58">
        <f t="shared" si="5"/>
        <v>2.33</v>
      </c>
      <c r="T31" s="58">
        <f t="shared" si="5"/>
        <v>5.04</v>
      </c>
      <c r="U31" s="58">
        <f t="shared" si="5"/>
        <v>12.29</v>
      </c>
      <c r="V31" s="58">
        <f t="shared" si="5"/>
        <v>17.16</v>
      </c>
      <c r="W31" s="58">
        <f t="shared" si="5"/>
        <v>1.48</v>
      </c>
      <c r="X31" s="58">
        <v>192</v>
      </c>
      <c r="Y31" s="88"/>
    </row>
    <row r="32" ht="15.6" spans="1:25">
      <c r="A32" s="47" t="s">
        <v>46</v>
      </c>
      <c r="B32" s="48"/>
      <c r="C32" s="49">
        <v>77</v>
      </c>
      <c r="D32" s="51">
        <v>760</v>
      </c>
      <c r="E32" s="51">
        <v>80</v>
      </c>
      <c r="F32" s="50">
        <v>70</v>
      </c>
      <c r="G32" s="50">
        <v>53</v>
      </c>
      <c r="H32" s="50">
        <v>550</v>
      </c>
      <c r="I32" s="51">
        <v>1475</v>
      </c>
      <c r="J32" s="50">
        <v>750</v>
      </c>
      <c r="K32" s="51">
        <v>62.37</v>
      </c>
      <c r="L32" s="51">
        <v>39.5</v>
      </c>
      <c r="M32" s="50">
        <v>200</v>
      </c>
      <c r="N32" s="50">
        <v>47</v>
      </c>
      <c r="O32" s="50">
        <v>41</v>
      </c>
      <c r="P32" s="58">
        <v>60</v>
      </c>
      <c r="Q32" s="58">
        <v>220</v>
      </c>
      <c r="R32" s="58">
        <v>105.55</v>
      </c>
      <c r="S32" s="58">
        <v>470</v>
      </c>
      <c r="T32" s="58">
        <v>127</v>
      </c>
      <c r="U32" s="50">
        <v>120</v>
      </c>
      <c r="V32" s="58">
        <v>230</v>
      </c>
      <c r="W32" s="58">
        <v>144</v>
      </c>
      <c r="X32" s="58">
        <v>11</v>
      </c>
      <c r="Y32" s="73"/>
    </row>
    <row r="33" ht="16.35" spans="1:25">
      <c r="A33" s="52" t="s">
        <v>47</v>
      </c>
      <c r="B33" s="53"/>
      <c r="C33" s="85">
        <f t="shared" ref="C33:J33" si="6">C31*C32</f>
        <v>3003</v>
      </c>
      <c r="D33" s="85">
        <f t="shared" si="6"/>
        <v>2067.2</v>
      </c>
      <c r="E33" s="85">
        <f t="shared" si="6"/>
        <v>292.8</v>
      </c>
      <c r="F33" s="85">
        <f t="shared" si="6"/>
        <v>129.5</v>
      </c>
      <c r="G33" s="85">
        <f t="shared" si="6"/>
        <v>76.32</v>
      </c>
      <c r="H33" s="85">
        <f t="shared" si="6"/>
        <v>885.5</v>
      </c>
      <c r="I33" s="85">
        <f t="shared" si="6"/>
        <v>118</v>
      </c>
      <c r="J33" s="85">
        <f t="shared" si="6"/>
        <v>270</v>
      </c>
      <c r="K33" s="85">
        <f t="shared" ref="K33:Y33" si="7">K31*K32</f>
        <v>235.1349</v>
      </c>
      <c r="L33" s="85">
        <f t="shared" si="7"/>
        <v>293.485</v>
      </c>
      <c r="M33" s="85">
        <f t="shared" si="7"/>
        <v>420</v>
      </c>
      <c r="N33" s="85">
        <f t="shared" si="7"/>
        <v>1214.95</v>
      </c>
      <c r="O33" s="54">
        <f t="shared" si="7"/>
        <v>157.03</v>
      </c>
      <c r="P33" s="54">
        <f t="shared" si="7"/>
        <v>74.4</v>
      </c>
      <c r="Q33" s="54">
        <f t="shared" si="7"/>
        <v>140.8</v>
      </c>
      <c r="R33" s="54">
        <f t="shared" si="7"/>
        <v>189.99</v>
      </c>
      <c r="S33" s="54">
        <f t="shared" si="7"/>
        <v>1095.1</v>
      </c>
      <c r="T33" s="54">
        <f t="shared" si="7"/>
        <v>640.08</v>
      </c>
      <c r="U33" s="54">
        <f t="shared" si="7"/>
        <v>1474.8</v>
      </c>
      <c r="V33" s="54">
        <f t="shared" si="7"/>
        <v>3946.8</v>
      </c>
      <c r="W33" s="54">
        <f t="shared" si="7"/>
        <v>213.12</v>
      </c>
      <c r="X33" s="54">
        <f t="shared" si="7"/>
        <v>2112</v>
      </c>
      <c r="Y33" s="74">
        <f>SUM(C33:X33)</f>
        <v>19050.0099</v>
      </c>
    </row>
    <row r="34" ht="15.6" spans="1:25">
      <c r="A34" s="55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>
        <f>Y33/Y2</f>
        <v>158.7500825</v>
      </c>
    </row>
    <row r="35" customFormat="1" ht="27" customHeight="1" spans="2:16">
      <c r="B35" s="57" t="s">
        <v>111</v>
      </c>
      <c r="P35" s="56"/>
    </row>
    <row r="36" customFormat="1" ht="27" customHeight="1" spans="2:16">
      <c r="B36" s="57" t="s">
        <v>112</v>
      </c>
      <c r="P36" s="56"/>
    </row>
    <row r="37" customFormat="1" ht="27" customHeight="1" spans="2:2">
      <c r="B37" s="57" t="s">
        <v>113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8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E36"/>
  <sheetViews>
    <sheetView tabSelected="1" topLeftCell="B1" workbookViewId="0">
      <pane ySplit="7" topLeftCell="A8" activePane="bottomLeft" state="frozen"/>
      <selection/>
      <selection pane="bottomLeft" activeCell="I15" sqref="I15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8" width="6.22222222222222" customWidth="1"/>
    <col min="9" max="9" width="6.33333333333333" customWidth="1"/>
    <col min="10" max="11" width="6.11111111111111" customWidth="1"/>
    <col min="12" max="12" width="6" customWidth="1"/>
    <col min="13" max="13" width="6.33333333333333" customWidth="1"/>
    <col min="14" max="14" width="6.44444444444444" customWidth="1"/>
    <col min="15" max="15" width="6.33333333333333" customWidth="1"/>
    <col min="16" max="16" width="6.44444444444444" customWidth="1"/>
    <col min="17" max="17" width="6" customWidth="1"/>
    <col min="18" max="18" width="6.44444444444444" customWidth="1"/>
    <col min="19" max="19" width="7.33333333333333" customWidth="1"/>
    <col min="20" max="20" width="7" customWidth="1"/>
    <col min="21" max="21" width="6.11111111111111" customWidth="1"/>
    <col min="22" max="22" width="7.22222222222222" customWidth="1"/>
    <col min="23" max="23" width="6.33333333333333" customWidth="1"/>
    <col min="24" max="24" width="6.66666666666667" customWidth="1"/>
    <col min="25" max="25" width="6.44444444444444" customWidth="1"/>
    <col min="26" max="26" width="6.55555555555556" customWidth="1"/>
    <col min="27" max="27" width="6.22222222222222" customWidth="1"/>
    <col min="28" max="28" width="5.88888888888889" customWidth="1"/>
    <col min="29" max="29" width="5.11111111111111" customWidth="1"/>
    <col min="30" max="30" width="6.77777777777778" customWidth="1"/>
    <col min="31" max="31" width="8.22222222222222" customWidth="1"/>
  </cols>
  <sheetData>
    <row r="1" s="1" customFormat="1" ht="43" customHeight="1" spans="1:1">
      <c r="A1" s="1" t="s">
        <v>0</v>
      </c>
    </row>
    <row r="2" customHeight="1" spans="1:31">
      <c r="A2" s="2"/>
      <c r="B2" s="3" t="s">
        <v>190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58</v>
      </c>
      <c r="H2" s="5" t="s">
        <v>9</v>
      </c>
      <c r="I2" s="5" t="s">
        <v>70</v>
      </c>
      <c r="J2" s="5" t="s">
        <v>7</v>
      </c>
      <c r="K2" s="5" t="s">
        <v>10</v>
      </c>
      <c r="L2" s="5" t="s">
        <v>11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89</v>
      </c>
      <c r="R2" s="5" t="s">
        <v>23</v>
      </c>
      <c r="S2" s="5" t="s">
        <v>115</v>
      </c>
      <c r="T2" s="5" t="s">
        <v>19</v>
      </c>
      <c r="U2" s="5" t="s">
        <v>21</v>
      </c>
      <c r="V2" s="5" t="s">
        <v>100</v>
      </c>
      <c r="W2" s="5" t="s">
        <v>55</v>
      </c>
      <c r="X2" s="5" t="s">
        <v>25</v>
      </c>
      <c r="Y2" s="5" t="s">
        <v>73</v>
      </c>
      <c r="Z2" s="5" t="s">
        <v>91</v>
      </c>
      <c r="AA2" s="5" t="s">
        <v>24</v>
      </c>
      <c r="AB2" s="5" t="s">
        <v>26</v>
      </c>
      <c r="AC2" s="5" t="s">
        <v>27</v>
      </c>
      <c r="AD2" s="63" t="s">
        <v>102</v>
      </c>
      <c r="AE2" s="64">
        <v>118</v>
      </c>
    </row>
    <row r="3" spans="1:3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65"/>
      <c r="AE3" s="66"/>
    </row>
    <row r="4" spans="1:3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5"/>
      <c r="AE4" s="66"/>
    </row>
    <row r="5" ht="12" customHeight="1" spans="1:3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65"/>
      <c r="AE5" s="66"/>
    </row>
    <row r="6" spans="1:31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5"/>
      <c r="AE6" s="66"/>
    </row>
    <row r="7" ht="28" customHeight="1" spans="1:31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67"/>
      <c r="AE7" s="68"/>
    </row>
    <row r="8" ht="18" customHeight="1" spans="1:31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7">
        <v>26</v>
      </c>
      <c r="AC8" s="17">
        <v>27</v>
      </c>
      <c r="AD8" s="16">
        <v>28</v>
      </c>
      <c r="AE8" s="69" t="s">
        <v>28</v>
      </c>
    </row>
    <row r="9" spans="1:31">
      <c r="A9" s="18" t="s">
        <v>29</v>
      </c>
      <c r="B9" s="19" t="s">
        <v>66</v>
      </c>
      <c r="C9" s="20">
        <v>0.142544</v>
      </c>
      <c r="D9" s="21"/>
      <c r="E9" s="21">
        <v>0.0063</v>
      </c>
      <c r="F9" s="22"/>
      <c r="G9" s="21">
        <v>0.0156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59"/>
      <c r="X9" s="59"/>
      <c r="Y9" s="59"/>
      <c r="Z9" s="59"/>
      <c r="AA9" s="59"/>
      <c r="AB9" s="59"/>
      <c r="AC9" s="59"/>
      <c r="AD9" s="59"/>
      <c r="AE9" s="70" t="s">
        <v>76</v>
      </c>
    </row>
    <row r="10" spans="1:31">
      <c r="A10" s="23"/>
      <c r="B10" s="24" t="s">
        <v>32</v>
      </c>
      <c r="C10" s="25"/>
      <c r="D10" s="26"/>
      <c r="E10" s="26">
        <v>0.0083</v>
      </c>
      <c r="F10" s="27">
        <v>0.0006</v>
      </c>
      <c r="G10" s="27"/>
      <c r="H10" s="26"/>
      <c r="I10" s="26"/>
      <c r="J10" s="26">
        <v>0.0018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60"/>
      <c r="X10" s="60"/>
      <c r="Y10" s="60"/>
      <c r="Z10" s="60"/>
      <c r="AA10" s="60"/>
      <c r="AB10" s="60"/>
      <c r="AC10" s="60"/>
      <c r="AD10" s="60"/>
      <c r="AE10" s="71"/>
    </row>
    <row r="11" spans="1:31">
      <c r="A11" s="23"/>
      <c r="B11" s="28" t="s">
        <v>33</v>
      </c>
      <c r="C11" s="25"/>
      <c r="D11" s="26">
        <v>0.0102</v>
      </c>
      <c r="E11" s="26"/>
      <c r="F11" s="27"/>
      <c r="G11" s="27"/>
      <c r="H11" s="26"/>
      <c r="I11" s="26"/>
      <c r="J11" s="26"/>
      <c r="K11" s="26">
        <v>0.0323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60"/>
      <c r="X11" s="60"/>
      <c r="Y11" s="60"/>
      <c r="Z11" s="60"/>
      <c r="AA11" s="60"/>
      <c r="AB11" s="60"/>
      <c r="AC11" s="60"/>
      <c r="AD11" s="60"/>
      <c r="AE11" s="71"/>
    </row>
    <row r="12" spans="1:31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60"/>
      <c r="X12" s="60"/>
      <c r="Y12" s="60"/>
      <c r="Z12" s="60"/>
      <c r="AA12" s="60"/>
      <c r="AB12" s="60"/>
      <c r="AC12" s="60"/>
      <c r="AD12" s="60"/>
      <c r="AE12" s="71"/>
    </row>
    <row r="13" ht="13.95" spans="1:31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61"/>
      <c r="X13" s="61"/>
      <c r="Y13" s="61"/>
      <c r="Z13" s="61"/>
      <c r="AA13" s="61"/>
      <c r="AB13" s="61"/>
      <c r="AC13" s="61"/>
      <c r="AD13" s="61"/>
      <c r="AE13" s="71"/>
    </row>
    <row r="14" spans="1:31">
      <c r="A14" s="18" t="s">
        <v>34</v>
      </c>
      <c r="B14" s="19" t="s">
        <v>100</v>
      </c>
      <c r="C14" s="20"/>
      <c r="D14" s="21"/>
      <c r="E14" s="21"/>
      <c r="F14" s="22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>
        <v>0.122</v>
      </c>
      <c r="W14" s="59"/>
      <c r="X14" s="59"/>
      <c r="Y14" s="59"/>
      <c r="Z14" s="59"/>
      <c r="AA14" s="59"/>
      <c r="AB14" s="59"/>
      <c r="AC14" s="59"/>
      <c r="AD14" s="59"/>
      <c r="AE14" s="71"/>
    </row>
    <row r="15" spans="1:31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60"/>
      <c r="X15" s="60"/>
      <c r="Y15" s="60"/>
      <c r="Z15" s="60"/>
      <c r="AA15" s="60"/>
      <c r="AB15" s="60"/>
      <c r="AC15" s="60"/>
      <c r="AD15" s="60"/>
      <c r="AE15" s="71"/>
    </row>
    <row r="16" spans="1:31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60"/>
      <c r="X16" s="60"/>
      <c r="Y16" s="60"/>
      <c r="Z16" s="60"/>
      <c r="AA16" s="60"/>
      <c r="AB16" s="60"/>
      <c r="AC16" s="60"/>
      <c r="AD16" s="60"/>
      <c r="AE16" s="71"/>
    </row>
    <row r="17" ht="13.95" spans="1:31">
      <c r="A17" s="34"/>
      <c r="B17" s="3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62"/>
      <c r="X17" s="62"/>
      <c r="Y17" s="62"/>
      <c r="Z17" s="62"/>
      <c r="AA17" s="62"/>
      <c r="AB17" s="62"/>
      <c r="AC17" s="62"/>
      <c r="AD17" s="62"/>
      <c r="AE17" s="71"/>
    </row>
    <row r="18" ht="29" customHeight="1" spans="1:31">
      <c r="A18" s="38" t="s">
        <v>35</v>
      </c>
      <c r="B18" s="39" t="s">
        <v>191</v>
      </c>
      <c r="C18" s="20"/>
      <c r="D18" s="21"/>
      <c r="E18" s="21">
        <v>0.001</v>
      </c>
      <c r="F18" s="22"/>
      <c r="G18" s="22"/>
      <c r="H18" s="21"/>
      <c r="I18" s="21"/>
      <c r="J18" s="21"/>
      <c r="K18" s="21"/>
      <c r="L18" s="21"/>
      <c r="M18" s="21">
        <v>0.0694</v>
      </c>
      <c r="N18" s="21">
        <v>0.0109</v>
      </c>
      <c r="O18" s="21">
        <v>0.0114</v>
      </c>
      <c r="P18" s="21">
        <v>0.0022</v>
      </c>
      <c r="Q18" s="21"/>
      <c r="R18" s="21">
        <v>0.1</v>
      </c>
      <c r="S18" s="21"/>
      <c r="T18" s="21">
        <v>0.0723</v>
      </c>
      <c r="U18" s="21">
        <v>0.00688</v>
      </c>
      <c r="V18" s="21"/>
      <c r="W18" s="59"/>
      <c r="X18" s="59"/>
      <c r="Y18" s="59"/>
      <c r="Z18" s="59"/>
      <c r="AA18" s="59"/>
      <c r="AB18" s="59"/>
      <c r="AC18" s="59"/>
      <c r="AD18" s="59"/>
      <c r="AE18" s="71"/>
    </row>
    <row r="19" spans="1:31">
      <c r="A19" s="40"/>
      <c r="B19" s="41" t="s">
        <v>192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/>
      <c r="N19" s="26">
        <v>0.015</v>
      </c>
      <c r="O19" s="26">
        <v>0.0303</v>
      </c>
      <c r="P19" s="26">
        <v>0.0044</v>
      </c>
      <c r="Q19" s="26"/>
      <c r="R19" s="26"/>
      <c r="S19" s="26">
        <v>0.0763</v>
      </c>
      <c r="T19" s="26"/>
      <c r="U19" s="26">
        <v>0.0053</v>
      </c>
      <c r="V19" s="26"/>
      <c r="W19" s="60"/>
      <c r="X19" s="60"/>
      <c r="Y19" s="60"/>
      <c r="Z19" s="60"/>
      <c r="AA19" s="60"/>
      <c r="AB19" s="60"/>
      <c r="AC19" s="60"/>
      <c r="AD19" s="60"/>
      <c r="AE19" s="71"/>
    </row>
    <row r="20" spans="1:31">
      <c r="A20" s="40"/>
      <c r="B20" s="42" t="s">
        <v>174</v>
      </c>
      <c r="C20" s="25"/>
      <c r="D20" s="26">
        <v>0.0073</v>
      </c>
      <c r="E20" s="26"/>
      <c r="F20" s="27"/>
      <c r="G20" s="27"/>
      <c r="H20" s="26"/>
      <c r="I20" s="26">
        <v>0.04446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60"/>
      <c r="X20" s="60"/>
      <c r="Y20" s="60"/>
      <c r="Z20" s="60"/>
      <c r="AA20" s="60"/>
      <c r="AB20" s="60"/>
      <c r="AC20" s="60"/>
      <c r="AD20" s="60"/>
      <c r="AE20" s="71"/>
    </row>
    <row r="21" spans="1:31">
      <c r="A21" s="40"/>
      <c r="B21" s="41" t="s">
        <v>96</v>
      </c>
      <c r="C21" s="25"/>
      <c r="D21" s="26"/>
      <c r="E21" s="26">
        <v>0.0084</v>
      </c>
      <c r="F21" s="27"/>
      <c r="G21" s="27"/>
      <c r="H21" s="26">
        <v>0.021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60"/>
      <c r="X21" s="60">
        <v>0.0133</v>
      </c>
      <c r="Y21" s="60"/>
      <c r="Z21" s="60"/>
      <c r="AA21" s="60"/>
      <c r="AB21" s="60"/>
      <c r="AC21" s="60"/>
      <c r="AD21" s="60"/>
      <c r="AE21" s="71"/>
    </row>
    <row r="22" spans="1:31">
      <c r="A22" s="40"/>
      <c r="B22" s="28" t="s">
        <v>40</v>
      </c>
      <c r="C22" s="25"/>
      <c r="D22" s="26"/>
      <c r="E22" s="26"/>
      <c r="F22" s="27"/>
      <c r="G22" s="27"/>
      <c r="H22" s="26"/>
      <c r="I22" s="26"/>
      <c r="J22" s="26"/>
      <c r="K22" s="26"/>
      <c r="L22" s="26">
        <v>0.05084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60"/>
      <c r="X22" s="60"/>
      <c r="Y22" s="60"/>
      <c r="Z22" s="60"/>
      <c r="AA22" s="60"/>
      <c r="AB22" s="60"/>
      <c r="AC22" s="60"/>
      <c r="AD22" s="60"/>
      <c r="AE22" s="71"/>
    </row>
    <row r="23" ht="13.95" spans="1:31">
      <c r="A23" s="43"/>
      <c r="B23" s="44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61"/>
      <c r="X23" s="61"/>
      <c r="Y23" s="61"/>
      <c r="Z23" s="61"/>
      <c r="AA23" s="61"/>
      <c r="AB23" s="61"/>
      <c r="AC23" s="61"/>
      <c r="AD23" s="61"/>
      <c r="AE23" s="71"/>
    </row>
    <row r="24" spans="1:31">
      <c r="A24" s="38" t="s">
        <v>41</v>
      </c>
      <c r="B24" s="19" t="s">
        <v>120</v>
      </c>
      <c r="C24" s="20">
        <v>0.01</v>
      </c>
      <c r="D24" s="21">
        <v>0.002</v>
      </c>
      <c r="E24" s="21">
        <v>0.0102</v>
      </c>
      <c r="F24" s="22"/>
      <c r="G24" s="22"/>
      <c r="H24" s="21"/>
      <c r="I24" s="21"/>
      <c r="J24" s="21"/>
      <c r="K24" s="21"/>
      <c r="L24" s="21"/>
      <c r="M24" s="21"/>
      <c r="N24" s="21"/>
      <c r="O24" s="21"/>
      <c r="P24" s="21">
        <v>0.0022</v>
      </c>
      <c r="Q24" s="21">
        <v>0.0251</v>
      </c>
      <c r="R24" s="21"/>
      <c r="S24" s="21"/>
      <c r="T24" s="21"/>
      <c r="U24" s="21"/>
      <c r="V24" s="21"/>
      <c r="W24" s="59">
        <v>0.04</v>
      </c>
      <c r="X24" s="59"/>
      <c r="Y24" s="59"/>
      <c r="Z24" s="59"/>
      <c r="AA24" s="59">
        <v>12</v>
      </c>
      <c r="AB24" s="59"/>
      <c r="AC24" s="59"/>
      <c r="AD24" s="59">
        <v>1.5</v>
      </c>
      <c r="AE24" s="71"/>
    </row>
    <row r="25" spans="1:31">
      <c r="A25" s="40"/>
      <c r="B25" s="24" t="s">
        <v>67</v>
      </c>
      <c r="C25" s="25"/>
      <c r="D25" s="26"/>
      <c r="E25" s="26">
        <v>0.0073</v>
      </c>
      <c r="F25" s="27">
        <v>0.0006</v>
      </c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60"/>
      <c r="X25" s="60"/>
      <c r="Y25" s="60"/>
      <c r="Z25" s="60"/>
      <c r="AA25" s="60"/>
      <c r="AB25" s="60"/>
      <c r="AC25" s="60"/>
      <c r="AD25" s="60"/>
      <c r="AE25" s="71"/>
    </row>
    <row r="26" spans="1:31">
      <c r="A26" s="40"/>
      <c r="B26" s="24"/>
      <c r="C26" s="25"/>
      <c r="D26" s="26"/>
      <c r="E26" s="26"/>
      <c r="F26" s="27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60"/>
      <c r="X26" s="60"/>
      <c r="Y26" s="60"/>
      <c r="Z26" s="60"/>
      <c r="AA26" s="60"/>
      <c r="AB26" s="60"/>
      <c r="AC26" s="60"/>
      <c r="AD26" s="60"/>
      <c r="AE26" s="71"/>
    </row>
    <row r="27" ht="13.95" spans="1:31">
      <c r="A27" s="43"/>
      <c r="B27" s="30"/>
      <c r="C27" s="31"/>
      <c r="D27" s="32"/>
      <c r="E27" s="32"/>
      <c r="F27" s="33"/>
      <c r="G27" s="3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61"/>
      <c r="X27" s="61"/>
      <c r="Y27" s="61">
        <v>0.5</v>
      </c>
      <c r="Z27" s="61">
        <v>10</v>
      </c>
      <c r="AA27" s="61"/>
      <c r="AB27" s="61">
        <v>1</v>
      </c>
      <c r="AC27" s="61">
        <v>0.5</v>
      </c>
      <c r="AD27" s="61"/>
      <c r="AE27" s="30"/>
    </row>
    <row r="28" ht="15.6" spans="1:31">
      <c r="A28" s="45" t="s">
        <v>44</v>
      </c>
      <c r="B28" s="46"/>
      <c r="C28" s="20">
        <f t="shared" ref="C28:Y28" si="0">SUM(C9:C27)</f>
        <v>0.152544</v>
      </c>
      <c r="D28" s="21">
        <f t="shared" si="0"/>
        <v>0.0195</v>
      </c>
      <c r="E28" s="21">
        <f t="shared" si="0"/>
        <v>0.0415</v>
      </c>
      <c r="F28" s="22">
        <f t="shared" si="0"/>
        <v>0.0012</v>
      </c>
      <c r="G28" s="22">
        <f t="shared" si="0"/>
        <v>0.0156</v>
      </c>
      <c r="H28" s="21">
        <f t="shared" si="0"/>
        <v>0.021</v>
      </c>
      <c r="I28" s="21">
        <f t="shared" si="0"/>
        <v>0.04446</v>
      </c>
      <c r="J28" s="21">
        <f t="shared" si="0"/>
        <v>0.0018</v>
      </c>
      <c r="K28" s="21">
        <f t="shared" si="0"/>
        <v>0.0323</v>
      </c>
      <c r="L28" s="21">
        <f t="shared" si="0"/>
        <v>0.05084</v>
      </c>
      <c r="M28" s="21">
        <f t="shared" si="0"/>
        <v>0.0694</v>
      </c>
      <c r="N28" s="21">
        <f t="shared" si="0"/>
        <v>0.0259</v>
      </c>
      <c r="O28" s="21">
        <f t="shared" si="0"/>
        <v>0.0417</v>
      </c>
      <c r="P28" s="21">
        <f t="shared" si="0"/>
        <v>0.0088</v>
      </c>
      <c r="Q28" s="21">
        <f t="shared" si="0"/>
        <v>0.0251</v>
      </c>
      <c r="R28" s="21">
        <f t="shared" si="0"/>
        <v>0.1</v>
      </c>
      <c r="S28" s="21">
        <f t="shared" si="0"/>
        <v>0.0763</v>
      </c>
      <c r="T28" s="21">
        <f t="shared" si="0"/>
        <v>0.0723</v>
      </c>
      <c r="U28" s="21">
        <f t="shared" si="0"/>
        <v>0.01218</v>
      </c>
      <c r="V28" s="21">
        <f t="shared" si="0"/>
        <v>0.122</v>
      </c>
      <c r="W28" s="21">
        <f t="shared" si="0"/>
        <v>0.04</v>
      </c>
      <c r="X28" s="21">
        <f t="shared" si="0"/>
        <v>0.0133</v>
      </c>
      <c r="Y28" s="21">
        <f t="shared" si="0"/>
        <v>0.5</v>
      </c>
      <c r="Z28" s="21">
        <v>10</v>
      </c>
      <c r="AA28" s="21">
        <f>SUM(AA9:AA27)</f>
        <v>12</v>
      </c>
      <c r="AB28" s="21">
        <v>1</v>
      </c>
      <c r="AC28" s="21">
        <v>0.5</v>
      </c>
      <c r="AD28" s="59">
        <v>1.5</v>
      </c>
      <c r="AE28" s="19"/>
    </row>
    <row r="29" ht="15.6" hidden="1" spans="1:31">
      <c r="A29" s="47" t="s">
        <v>45</v>
      </c>
      <c r="B29" s="48"/>
      <c r="C29" s="25">
        <f>118*C28</f>
        <v>18.000192</v>
      </c>
      <c r="D29" s="25">
        <f t="shared" ref="D29:AD29" si="1">118*D28</f>
        <v>2.301</v>
      </c>
      <c r="E29" s="25">
        <f t="shared" si="1"/>
        <v>4.897</v>
      </c>
      <c r="F29" s="25">
        <f t="shared" si="1"/>
        <v>0.1416</v>
      </c>
      <c r="G29" s="25">
        <f t="shared" si="1"/>
        <v>1.8408</v>
      </c>
      <c r="H29" s="25">
        <f t="shared" si="1"/>
        <v>2.478</v>
      </c>
      <c r="I29" s="25">
        <f t="shared" si="1"/>
        <v>5.24628</v>
      </c>
      <c r="J29" s="25">
        <f t="shared" si="1"/>
        <v>0.2124</v>
      </c>
      <c r="K29" s="25">
        <f t="shared" si="1"/>
        <v>3.8114</v>
      </c>
      <c r="L29" s="25">
        <f t="shared" si="1"/>
        <v>5.99912</v>
      </c>
      <c r="M29" s="25">
        <f t="shared" si="1"/>
        <v>8.1892</v>
      </c>
      <c r="N29" s="25">
        <f t="shared" si="1"/>
        <v>3.0562</v>
      </c>
      <c r="O29" s="25">
        <f t="shared" si="1"/>
        <v>4.9206</v>
      </c>
      <c r="P29" s="25">
        <f t="shared" si="1"/>
        <v>1.0384</v>
      </c>
      <c r="Q29" s="25">
        <f t="shared" si="1"/>
        <v>2.9618</v>
      </c>
      <c r="R29" s="25">
        <f t="shared" si="1"/>
        <v>11.8</v>
      </c>
      <c r="S29" s="25">
        <f t="shared" si="1"/>
        <v>9.0034</v>
      </c>
      <c r="T29" s="25">
        <f t="shared" si="1"/>
        <v>8.5314</v>
      </c>
      <c r="U29" s="25">
        <f t="shared" si="1"/>
        <v>1.43724</v>
      </c>
      <c r="V29" s="25">
        <f t="shared" si="1"/>
        <v>14.396</v>
      </c>
      <c r="W29" s="25">
        <f t="shared" si="1"/>
        <v>4.72</v>
      </c>
      <c r="X29" s="25">
        <f t="shared" si="1"/>
        <v>1.5694</v>
      </c>
      <c r="Y29" s="25">
        <v>0.38</v>
      </c>
      <c r="Z29" s="25">
        <v>10</v>
      </c>
      <c r="AA29" s="25">
        <v>12</v>
      </c>
      <c r="AB29" s="25">
        <v>1</v>
      </c>
      <c r="AC29" s="25">
        <v>0.5</v>
      </c>
      <c r="AD29" s="25">
        <v>1.5</v>
      </c>
      <c r="AE29" s="25">
        <f>112*AE28</f>
        <v>0</v>
      </c>
    </row>
    <row r="30" ht="15.6" spans="1:31">
      <c r="A30" s="47" t="s">
        <v>45</v>
      </c>
      <c r="B30" s="48"/>
      <c r="C30" s="49">
        <f t="shared" ref="C30:Y30" si="2">ROUND(C29,2)</f>
        <v>18</v>
      </c>
      <c r="D30" s="50">
        <f t="shared" si="2"/>
        <v>2.3</v>
      </c>
      <c r="E30" s="49">
        <f t="shared" si="2"/>
        <v>4.9</v>
      </c>
      <c r="F30" s="50">
        <f t="shared" si="2"/>
        <v>0.14</v>
      </c>
      <c r="G30" s="49">
        <f t="shared" si="2"/>
        <v>1.84</v>
      </c>
      <c r="H30" s="50">
        <f t="shared" si="2"/>
        <v>2.48</v>
      </c>
      <c r="I30" s="50">
        <f t="shared" si="2"/>
        <v>5.25</v>
      </c>
      <c r="J30" s="50">
        <f t="shared" si="2"/>
        <v>0.21</v>
      </c>
      <c r="K30" s="50">
        <f t="shared" si="2"/>
        <v>3.81</v>
      </c>
      <c r="L30" s="50">
        <f t="shared" si="2"/>
        <v>6</v>
      </c>
      <c r="M30" s="50">
        <f t="shared" si="2"/>
        <v>8.19</v>
      </c>
      <c r="N30" s="50">
        <f t="shared" si="2"/>
        <v>3.06</v>
      </c>
      <c r="O30" s="50">
        <f t="shared" si="2"/>
        <v>4.92</v>
      </c>
      <c r="P30" s="58">
        <f t="shared" si="2"/>
        <v>1.04</v>
      </c>
      <c r="Q30" s="58">
        <f t="shared" si="2"/>
        <v>2.96</v>
      </c>
      <c r="R30" s="58">
        <f t="shared" si="2"/>
        <v>11.8</v>
      </c>
      <c r="S30" s="58">
        <f t="shared" si="2"/>
        <v>9</v>
      </c>
      <c r="T30" s="58">
        <f t="shared" si="2"/>
        <v>8.53</v>
      </c>
      <c r="U30" s="58">
        <f t="shared" si="2"/>
        <v>1.44</v>
      </c>
      <c r="V30" s="58">
        <f t="shared" si="2"/>
        <v>14.4</v>
      </c>
      <c r="W30" s="58">
        <f t="shared" si="2"/>
        <v>4.72</v>
      </c>
      <c r="X30" s="58">
        <f t="shared" si="2"/>
        <v>1.57</v>
      </c>
      <c r="Y30" s="58">
        <f t="shared" si="2"/>
        <v>0.38</v>
      </c>
      <c r="Z30" s="58">
        <v>10</v>
      </c>
      <c r="AA30" s="58">
        <v>12</v>
      </c>
      <c r="AB30" s="58">
        <v>1</v>
      </c>
      <c r="AC30" s="58">
        <v>0.5</v>
      </c>
      <c r="AD30" s="72">
        <v>1.5</v>
      </c>
      <c r="AE30" s="73"/>
    </row>
    <row r="31" ht="15.6" spans="1:31">
      <c r="A31" s="47" t="s">
        <v>46</v>
      </c>
      <c r="B31" s="48"/>
      <c r="C31" s="49">
        <v>77</v>
      </c>
      <c r="D31" s="51">
        <v>760</v>
      </c>
      <c r="E31" s="51">
        <v>80</v>
      </c>
      <c r="F31" s="51">
        <v>1475</v>
      </c>
      <c r="G31" s="50">
        <v>145</v>
      </c>
      <c r="H31" s="50">
        <v>120</v>
      </c>
      <c r="I31" s="50">
        <v>70</v>
      </c>
      <c r="J31" s="50">
        <v>180</v>
      </c>
      <c r="K31" s="51">
        <v>62.37</v>
      </c>
      <c r="L31" s="51">
        <v>39.5</v>
      </c>
      <c r="M31" s="50">
        <v>47</v>
      </c>
      <c r="N31" s="50">
        <v>41</v>
      </c>
      <c r="O31" s="50">
        <v>60</v>
      </c>
      <c r="P31" s="58">
        <v>220</v>
      </c>
      <c r="Q31" s="58">
        <v>240</v>
      </c>
      <c r="R31" s="58">
        <v>45</v>
      </c>
      <c r="S31" s="58">
        <v>205</v>
      </c>
      <c r="T31" s="58">
        <v>230</v>
      </c>
      <c r="U31" s="58">
        <v>350</v>
      </c>
      <c r="V31" s="58">
        <v>148.888</v>
      </c>
      <c r="W31" s="58">
        <v>96</v>
      </c>
      <c r="X31" s="58">
        <v>280</v>
      </c>
      <c r="Y31" s="58">
        <v>320</v>
      </c>
      <c r="Z31" s="58">
        <v>2.1</v>
      </c>
      <c r="AA31" s="58">
        <v>11</v>
      </c>
      <c r="AB31" s="58">
        <v>13</v>
      </c>
      <c r="AC31" s="72">
        <v>13</v>
      </c>
      <c r="AD31" s="72">
        <v>18</v>
      </c>
      <c r="AE31" s="73"/>
    </row>
    <row r="32" ht="16.35" spans="1:31">
      <c r="A32" s="52" t="s">
        <v>47</v>
      </c>
      <c r="B32" s="53"/>
      <c r="C32" s="54">
        <f t="shared" ref="C32:AD32" si="3">C30*C31</f>
        <v>1386</v>
      </c>
      <c r="D32" s="54">
        <f t="shared" si="3"/>
        <v>1748</v>
      </c>
      <c r="E32" s="54">
        <f t="shared" si="3"/>
        <v>392</v>
      </c>
      <c r="F32" s="54">
        <f t="shared" si="3"/>
        <v>206.5</v>
      </c>
      <c r="G32" s="54">
        <f t="shared" si="3"/>
        <v>266.8</v>
      </c>
      <c r="H32" s="54">
        <f t="shared" si="3"/>
        <v>297.6</v>
      </c>
      <c r="I32" s="54">
        <f t="shared" si="3"/>
        <v>367.5</v>
      </c>
      <c r="J32" s="54">
        <f t="shared" si="3"/>
        <v>37.8</v>
      </c>
      <c r="K32" s="54">
        <f t="shared" si="3"/>
        <v>237.6297</v>
      </c>
      <c r="L32" s="54">
        <f t="shared" si="3"/>
        <v>237</v>
      </c>
      <c r="M32" s="54">
        <f t="shared" si="3"/>
        <v>384.93</v>
      </c>
      <c r="N32" s="54">
        <f t="shared" si="3"/>
        <v>125.46</v>
      </c>
      <c r="O32" s="54">
        <f t="shared" si="3"/>
        <v>295.2</v>
      </c>
      <c r="P32" s="54">
        <f t="shared" si="3"/>
        <v>228.8</v>
      </c>
      <c r="Q32" s="54">
        <f t="shared" si="3"/>
        <v>710.4</v>
      </c>
      <c r="R32" s="54">
        <f t="shared" si="3"/>
        <v>531</v>
      </c>
      <c r="S32" s="54">
        <f t="shared" si="3"/>
        <v>1845</v>
      </c>
      <c r="T32" s="54">
        <f t="shared" si="3"/>
        <v>1961.9</v>
      </c>
      <c r="U32" s="54">
        <f t="shared" si="3"/>
        <v>504</v>
      </c>
      <c r="V32" s="54">
        <v>2144</v>
      </c>
      <c r="W32" s="54">
        <f t="shared" si="3"/>
        <v>453.12</v>
      </c>
      <c r="X32" s="54">
        <f t="shared" si="3"/>
        <v>439.6</v>
      </c>
      <c r="Y32" s="54">
        <f t="shared" si="3"/>
        <v>121.6</v>
      </c>
      <c r="Z32" s="54">
        <f t="shared" si="3"/>
        <v>21</v>
      </c>
      <c r="AA32" s="54">
        <f t="shared" si="3"/>
        <v>132</v>
      </c>
      <c r="AB32" s="54">
        <f t="shared" si="3"/>
        <v>13</v>
      </c>
      <c r="AC32" s="54">
        <f t="shared" si="3"/>
        <v>6.5</v>
      </c>
      <c r="AD32" s="54">
        <f t="shared" si="3"/>
        <v>27</v>
      </c>
      <c r="AE32" s="74">
        <f>SUM(C32:AD32)</f>
        <v>15121.3397</v>
      </c>
    </row>
    <row r="33" ht="15.6" spans="1:31">
      <c r="A33" s="55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>
        <f>AE32/AE2</f>
        <v>128.14694661017</v>
      </c>
    </row>
    <row r="34" customFormat="1" ht="27" customHeight="1" spans="2:13">
      <c r="B34" s="57" t="s">
        <v>48</v>
      </c>
      <c r="M34" s="56"/>
    </row>
    <row r="35" customFormat="1" ht="27" customHeight="1" spans="2:13">
      <c r="B35" s="57" t="s">
        <v>49</v>
      </c>
      <c r="M35" s="56"/>
    </row>
    <row r="36" customFormat="1" ht="27" customHeight="1" spans="2:2">
      <c r="B36" s="57" t="s">
        <v>50</v>
      </c>
    </row>
  </sheetData>
  <mergeCells count="43">
    <mergeCell ref="A1:AD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6"/>
  </mergeCells>
  <pageMargins left="0.0784722222222222" right="0.196527777777778" top="1.05069444444444" bottom="1.05069444444444" header="0.708333333333333" footer="0.786805555555556"/>
  <pageSetup paperSize="9" scale="65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E36"/>
  <sheetViews>
    <sheetView topLeftCell="B1" workbookViewId="0">
      <pane ySplit="7" topLeftCell="A8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5.3333333333333" customWidth="1"/>
    <col min="3" max="3" width="7" customWidth="1"/>
    <col min="4" max="4" width="7.44444444444444" customWidth="1"/>
    <col min="5" max="5" width="6.11111111111111" customWidth="1"/>
    <col min="6" max="8" width="7" customWidth="1"/>
    <col min="9" max="9" width="6" customWidth="1"/>
    <col min="10" max="10" width="7.33333333333333" customWidth="1"/>
    <col min="11" max="11" width="6.33333333333333" customWidth="1"/>
    <col min="12" max="13" width="6.11111111111111" customWidth="1"/>
    <col min="14" max="14" width="6" customWidth="1"/>
    <col min="15" max="15" width="6.44444444444444" customWidth="1"/>
    <col min="16" max="16" width="6.33333333333333" customWidth="1"/>
    <col min="17" max="17" width="6.44444444444444" customWidth="1"/>
    <col min="18" max="18" width="6" customWidth="1"/>
    <col min="19" max="20" width="7.33333333333333" customWidth="1"/>
    <col min="21" max="21" width="7" customWidth="1"/>
    <col min="22" max="22" width="6.11111111111111" customWidth="1"/>
    <col min="23" max="23" width="6" customWidth="1"/>
    <col min="24" max="24" width="6.11111111111111" customWidth="1"/>
    <col min="25" max="26" width="6.66666666666667" customWidth="1"/>
    <col min="27" max="28" width="6.22222222222222" customWidth="1"/>
    <col min="29" max="30" width="5.55555555555556" customWidth="1"/>
    <col min="31" max="31" width="8.88888888888889" customWidth="1"/>
  </cols>
  <sheetData>
    <row r="1" s="1" customFormat="1" ht="43" customHeight="1" spans="1:1">
      <c r="A1" s="1" t="s">
        <v>0</v>
      </c>
    </row>
    <row r="2" customHeight="1" spans="1:31">
      <c r="A2" s="2"/>
      <c r="B2" s="3" t="s">
        <v>68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52</v>
      </c>
      <c r="I2" s="5" t="s">
        <v>69</v>
      </c>
      <c r="J2" s="5" t="s">
        <v>9</v>
      </c>
      <c r="K2" s="5" t="s">
        <v>70</v>
      </c>
      <c r="L2" s="5" t="s">
        <v>7</v>
      </c>
      <c r="M2" s="5" t="s">
        <v>10</v>
      </c>
      <c r="N2" s="5" t="s">
        <v>11</v>
      </c>
      <c r="O2" s="5" t="s">
        <v>14</v>
      </c>
      <c r="P2" s="5" t="s">
        <v>15</v>
      </c>
      <c r="Q2" s="5" t="s">
        <v>16</v>
      </c>
      <c r="R2" s="5" t="s">
        <v>71</v>
      </c>
      <c r="S2" s="5" t="s">
        <v>72</v>
      </c>
      <c r="T2" s="5" t="s">
        <v>20</v>
      </c>
      <c r="U2" s="5" t="s">
        <v>56</v>
      </c>
      <c r="V2" s="5" t="s">
        <v>17</v>
      </c>
      <c r="W2" s="5" t="s">
        <v>58</v>
      </c>
      <c r="X2" s="5" t="s">
        <v>55</v>
      </c>
      <c r="Y2" s="5" t="s">
        <v>57</v>
      </c>
      <c r="Z2" s="5" t="s">
        <v>25</v>
      </c>
      <c r="AA2" s="5" t="s">
        <v>24</v>
      </c>
      <c r="AB2" s="5" t="s">
        <v>73</v>
      </c>
      <c r="AC2" s="5" t="s">
        <v>26</v>
      </c>
      <c r="AD2" s="63" t="s">
        <v>74</v>
      </c>
      <c r="AE2" s="64">
        <v>113</v>
      </c>
    </row>
    <row r="3" spans="1:3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65"/>
      <c r="AE3" s="66"/>
    </row>
    <row r="4" spans="1:3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65"/>
      <c r="AE4" s="66"/>
    </row>
    <row r="5" ht="12" customHeight="1" spans="1:3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65"/>
      <c r="AE5" s="66"/>
    </row>
    <row r="6" spans="1:31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5"/>
      <c r="AE6" s="66"/>
    </row>
    <row r="7" ht="28" customHeight="1" spans="1:31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67"/>
      <c r="AE7" s="68"/>
    </row>
    <row r="8" ht="18" customHeight="1" spans="1:31">
      <c r="A8" s="14"/>
      <c r="B8" s="15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7">
        <v>26</v>
      </c>
      <c r="AC8" s="17">
        <v>27</v>
      </c>
      <c r="AD8" s="16">
        <v>28</v>
      </c>
      <c r="AE8" s="69" t="s">
        <v>28</v>
      </c>
    </row>
    <row r="9" spans="1:31">
      <c r="A9" s="18" t="s">
        <v>29</v>
      </c>
      <c r="B9" s="19" t="s">
        <v>75</v>
      </c>
      <c r="C9" s="20">
        <v>0.1498</v>
      </c>
      <c r="D9" s="21"/>
      <c r="E9" s="21">
        <v>0.006</v>
      </c>
      <c r="F9" s="22"/>
      <c r="G9" s="22"/>
      <c r="H9" s="22"/>
      <c r="I9" s="22">
        <v>0.025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59"/>
      <c r="Y9" s="59"/>
      <c r="Z9" s="59"/>
      <c r="AA9" s="59"/>
      <c r="AB9" s="59"/>
      <c r="AC9" s="59"/>
      <c r="AD9" s="59"/>
      <c r="AE9" s="70" t="s">
        <v>76</v>
      </c>
    </row>
    <row r="10" spans="1:31">
      <c r="A10" s="23"/>
      <c r="B10" s="24" t="s">
        <v>32</v>
      </c>
      <c r="C10" s="25"/>
      <c r="D10" s="26"/>
      <c r="E10" s="26">
        <v>0.008</v>
      </c>
      <c r="F10" s="27">
        <v>0.0006</v>
      </c>
      <c r="G10" s="27"/>
      <c r="H10" s="27"/>
      <c r="I10" s="27"/>
      <c r="J10" s="26"/>
      <c r="K10" s="26"/>
      <c r="L10" s="26">
        <v>0.0038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0"/>
      <c r="Y10" s="60"/>
      <c r="Z10" s="60"/>
      <c r="AA10" s="60"/>
      <c r="AB10" s="60"/>
      <c r="AC10" s="60"/>
      <c r="AD10" s="60"/>
      <c r="AE10" s="71"/>
    </row>
    <row r="11" spans="1:31">
      <c r="A11" s="23"/>
      <c r="B11" s="28" t="s">
        <v>77</v>
      </c>
      <c r="C11" s="25"/>
      <c r="D11" s="26">
        <v>0.0104</v>
      </c>
      <c r="E11" s="26"/>
      <c r="F11" s="27"/>
      <c r="G11" s="27"/>
      <c r="H11" s="26">
        <v>0.0122</v>
      </c>
      <c r="I11" s="27"/>
      <c r="J11" s="26"/>
      <c r="K11" s="26"/>
      <c r="L11" s="26"/>
      <c r="M11" s="26">
        <v>0.0304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0"/>
      <c r="Y11" s="60"/>
      <c r="Z11" s="60"/>
      <c r="AA11" s="60"/>
      <c r="AB11" s="60"/>
      <c r="AC11" s="60"/>
      <c r="AD11" s="60"/>
      <c r="AE11" s="71"/>
    </row>
    <row r="12" spans="1:31">
      <c r="A12" s="23"/>
      <c r="B12" s="24"/>
      <c r="C12" s="25"/>
      <c r="D12" s="26"/>
      <c r="E12" s="26"/>
      <c r="F12" s="27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60"/>
      <c r="Y12" s="60"/>
      <c r="Z12" s="60"/>
      <c r="AA12" s="60"/>
      <c r="AB12" s="60"/>
      <c r="AC12" s="60"/>
      <c r="AD12" s="60"/>
      <c r="AE12" s="71"/>
    </row>
    <row r="13" ht="13.95" spans="1:31">
      <c r="A13" s="29"/>
      <c r="B13" s="30"/>
      <c r="C13" s="31"/>
      <c r="D13" s="32"/>
      <c r="E13" s="32"/>
      <c r="F13" s="33"/>
      <c r="G13" s="33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61"/>
      <c r="Y13" s="61"/>
      <c r="Z13" s="61"/>
      <c r="AA13" s="61"/>
      <c r="AB13" s="61"/>
      <c r="AC13" s="61"/>
      <c r="AD13" s="61"/>
      <c r="AE13" s="71"/>
    </row>
    <row r="14" spans="1:31">
      <c r="A14" s="18" t="s">
        <v>34</v>
      </c>
      <c r="B14" s="19" t="s">
        <v>9</v>
      </c>
      <c r="C14" s="20"/>
      <c r="D14" s="21"/>
      <c r="E14" s="21"/>
      <c r="F14" s="22"/>
      <c r="G14" s="22"/>
      <c r="H14" s="22"/>
      <c r="I14" s="22"/>
      <c r="J14" s="21">
        <v>0.115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59"/>
      <c r="Y14" s="59"/>
      <c r="Z14" s="59"/>
      <c r="AA14" s="59"/>
      <c r="AB14" s="59"/>
      <c r="AC14" s="59"/>
      <c r="AD14" s="59"/>
      <c r="AE14" s="71"/>
    </row>
    <row r="15" spans="1:31">
      <c r="A15" s="23"/>
      <c r="B15" s="24"/>
      <c r="C15" s="25"/>
      <c r="D15" s="26"/>
      <c r="E15" s="26"/>
      <c r="F15" s="27"/>
      <c r="G15" s="27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60"/>
      <c r="Y15" s="60"/>
      <c r="Z15" s="60"/>
      <c r="AA15" s="60"/>
      <c r="AB15" s="60"/>
      <c r="AC15" s="60"/>
      <c r="AD15" s="60"/>
      <c r="AE15" s="71"/>
    </row>
    <row r="16" spans="1:31">
      <c r="A16" s="23"/>
      <c r="B16" s="24"/>
      <c r="C16" s="25"/>
      <c r="D16" s="26"/>
      <c r="E16" s="26"/>
      <c r="F16" s="27"/>
      <c r="G16" s="27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0"/>
      <c r="Y16" s="60"/>
      <c r="Z16" s="60"/>
      <c r="AA16" s="60"/>
      <c r="AB16" s="60"/>
      <c r="AC16" s="60"/>
      <c r="AD16" s="60"/>
      <c r="AE16" s="71"/>
    </row>
    <row r="17" ht="13.95" spans="1:31">
      <c r="A17" s="34"/>
      <c r="B17" s="30"/>
      <c r="C17" s="35"/>
      <c r="D17" s="36"/>
      <c r="E17" s="36"/>
      <c r="F17" s="37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62"/>
      <c r="Y17" s="62"/>
      <c r="Z17" s="62"/>
      <c r="AA17" s="62"/>
      <c r="AB17" s="62"/>
      <c r="AC17" s="62"/>
      <c r="AD17" s="62"/>
      <c r="AE17" s="71"/>
    </row>
    <row r="18" ht="16" customHeight="1" spans="1:31">
      <c r="A18" s="38" t="s">
        <v>35</v>
      </c>
      <c r="B18" s="39" t="s">
        <v>78</v>
      </c>
      <c r="C18" s="20"/>
      <c r="D18" s="21"/>
      <c r="E18" s="21"/>
      <c r="F18" s="22"/>
      <c r="G18" s="22"/>
      <c r="H18" s="22"/>
      <c r="I18" s="22"/>
      <c r="J18" s="21"/>
      <c r="K18" s="21"/>
      <c r="L18" s="21"/>
      <c r="M18" s="21"/>
      <c r="N18" s="21"/>
      <c r="O18" s="21">
        <v>0.01</v>
      </c>
      <c r="P18" s="21">
        <v>0.0104</v>
      </c>
      <c r="Q18" s="21">
        <v>0.002</v>
      </c>
      <c r="R18" s="21">
        <v>0.015</v>
      </c>
      <c r="S18" s="21">
        <v>0.03444</v>
      </c>
      <c r="T18" s="21">
        <v>0.0513</v>
      </c>
      <c r="U18" s="21"/>
      <c r="V18" s="21"/>
      <c r="W18" s="21"/>
      <c r="X18" s="59"/>
      <c r="Y18" s="59"/>
      <c r="Z18" s="59"/>
      <c r="AA18" s="59"/>
      <c r="AB18" s="59"/>
      <c r="AC18" s="59"/>
      <c r="AD18" s="59"/>
      <c r="AE18" s="71"/>
    </row>
    <row r="19" spans="1:31">
      <c r="A19" s="40"/>
      <c r="B19" s="41" t="s">
        <v>79</v>
      </c>
      <c r="C19" s="25"/>
      <c r="D19" s="26"/>
      <c r="E19" s="26"/>
      <c r="F19" s="27"/>
      <c r="G19" s="27"/>
      <c r="H19" s="27"/>
      <c r="I19" s="27"/>
      <c r="J19" s="26"/>
      <c r="K19" s="26"/>
      <c r="L19" s="26"/>
      <c r="M19" s="26"/>
      <c r="N19" s="26"/>
      <c r="O19" s="26">
        <v>0.01</v>
      </c>
      <c r="P19" s="26"/>
      <c r="Q19" s="26">
        <v>0.0062</v>
      </c>
      <c r="R19" s="26"/>
      <c r="S19" s="26"/>
      <c r="T19" s="26"/>
      <c r="U19" s="26">
        <v>0.032</v>
      </c>
      <c r="V19" s="26">
        <v>0.0614</v>
      </c>
      <c r="W19" s="26"/>
      <c r="X19" s="60">
        <v>0.0053</v>
      </c>
      <c r="Y19" s="60"/>
      <c r="Z19" s="60"/>
      <c r="AA19" s="60"/>
      <c r="AB19" s="60"/>
      <c r="AC19" s="60"/>
      <c r="AD19" s="60"/>
      <c r="AE19" s="71"/>
    </row>
    <row r="20" spans="1:31">
      <c r="A20" s="40"/>
      <c r="B20" s="42" t="s">
        <v>80</v>
      </c>
      <c r="C20" s="25"/>
      <c r="D20" s="26">
        <v>0.0073</v>
      </c>
      <c r="E20" s="26"/>
      <c r="F20" s="27"/>
      <c r="G20" s="27"/>
      <c r="H20" s="27"/>
      <c r="I20" s="27"/>
      <c r="J20" s="26"/>
      <c r="K20" s="26">
        <v>0.04429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60"/>
      <c r="Y20" s="60"/>
      <c r="Z20" s="60"/>
      <c r="AA20" s="60"/>
      <c r="AB20" s="60"/>
      <c r="AC20" s="60"/>
      <c r="AD20" s="60"/>
      <c r="AE20" s="71"/>
    </row>
    <row r="21" spans="1:31">
      <c r="A21" s="40"/>
      <c r="B21" s="41" t="s">
        <v>81</v>
      </c>
      <c r="C21" s="25"/>
      <c r="D21" s="26"/>
      <c r="E21" s="26">
        <v>0.0081</v>
      </c>
      <c r="F21" s="27"/>
      <c r="G21" s="27"/>
      <c r="H21" s="27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60"/>
      <c r="Y21" s="60">
        <v>0.0186</v>
      </c>
      <c r="Z21" s="60"/>
      <c r="AA21" s="60"/>
      <c r="AB21" s="60"/>
      <c r="AC21" s="60"/>
      <c r="AD21" s="60"/>
      <c r="AE21" s="71"/>
    </row>
    <row r="22" spans="1:31">
      <c r="A22" s="40"/>
      <c r="B22" s="28" t="s">
        <v>40</v>
      </c>
      <c r="C22" s="25"/>
      <c r="D22" s="26"/>
      <c r="E22" s="26"/>
      <c r="F22" s="27"/>
      <c r="G22" s="27"/>
      <c r="H22" s="27"/>
      <c r="I22" s="27"/>
      <c r="J22" s="26"/>
      <c r="K22" s="26"/>
      <c r="L22" s="26"/>
      <c r="M22" s="26"/>
      <c r="N22" s="26">
        <v>0.0494</v>
      </c>
      <c r="O22" s="26"/>
      <c r="P22" s="26"/>
      <c r="Q22" s="26"/>
      <c r="R22" s="26"/>
      <c r="S22" s="26"/>
      <c r="T22" s="26"/>
      <c r="U22" s="26"/>
      <c r="V22" s="26"/>
      <c r="W22" s="26"/>
      <c r="X22" s="60"/>
      <c r="Y22" s="60"/>
      <c r="Z22" s="60"/>
      <c r="AA22" s="60"/>
      <c r="AB22" s="60"/>
      <c r="AC22" s="60"/>
      <c r="AD22" s="60"/>
      <c r="AE22" s="71"/>
    </row>
    <row r="23" ht="13.95" spans="1:31">
      <c r="A23" s="43"/>
      <c r="B23" s="44"/>
      <c r="C23" s="31"/>
      <c r="D23" s="32"/>
      <c r="E23" s="32"/>
      <c r="F23" s="33"/>
      <c r="G23" s="33"/>
      <c r="H23" s="33"/>
      <c r="I23" s="3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61"/>
      <c r="Y23" s="61"/>
      <c r="Z23" s="61"/>
      <c r="AA23" s="61"/>
      <c r="AB23" s="61"/>
      <c r="AC23" s="61"/>
      <c r="AD23" s="61"/>
      <c r="AE23" s="71"/>
    </row>
    <row r="24" spans="1:31">
      <c r="A24" s="38" t="s">
        <v>41</v>
      </c>
      <c r="B24" s="19" t="s">
        <v>82</v>
      </c>
      <c r="C24" s="20">
        <v>0.056</v>
      </c>
      <c r="D24" s="21"/>
      <c r="E24" s="21">
        <v>0.0054</v>
      </c>
      <c r="F24" s="22"/>
      <c r="G24" s="22"/>
      <c r="H24" s="22"/>
      <c r="I24" s="22"/>
      <c r="J24" s="21"/>
      <c r="K24" s="21"/>
      <c r="L24" s="21"/>
      <c r="M24" s="21"/>
      <c r="N24" s="21"/>
      <c r="O24" s="21"/>
      <c r="P24" s="21"/>
      <c r="Q24" s="21">
        <v>0.0064</v>
      </c>
      <c r="R24" s="21"/>
      <c r="S24" s="21"/>
      <c r="T24" s="21"/>
      <c r="U24" s="21"/>
      <c r="V24" s="21"/>
      <c r="W24" s="21">
        <v>0.0304</v>
      </c>
      <c r="X24" s="59">
        <v>0.006</v>
      </c>
      <c r="Y24" s="59"/>
      <c r="Z24" s="59"/>
      <c r="AA24" s="59">
        <v>12</v>
      </c>
      <c r="AB24" s="59"/>
      <c r="AC24" s="59"/>
      <c r="AD24" s="59"/>
      <c r="AE24" s="71"/>
    </row>
    <row r="25" spans="1:31">
      <c r="A25" s="40"/>
      <c r="B25" s="24" t="s">
        <v>83</v>
      </c>
      <c r="C25" s="25"/>
      <c r="D25" s="26"/>
      <c r="E25" s="26">
        <v>0.0073</v>
      </c>
      <c r="F25" s="27"/>
      <c r="G25" s="27"/>
      <c r="H25" s="27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60"/>
      <c r="Y25" s="60"/>
      <c r="Z25" s="60">
        <v>0.015</v>
      </c>
      <c r="AA25" s="60"/>
      <c r="AB25" s="60"/>
      <c r="AC25" s="60"/>
      <c r="AD25" s="60">
        <v>0.006</v>
      </c>
      <c r="AE25" s="71"/>
    </row>
    <row r="26" spans="1:31">
      <c r="A26" s="40"/>
      <c r="B26" s="24" t="s">
        <v>43</v>
      </c>
      <c r="C26" s="25">
        <v>0.157</v>
      </c>
      <c r="D26" s="26"/>
      <c r="E26" s="26">
        <v>0.0072</v>
      </c>
      <c r="F26" s="27"/>
      <c r="G26" s="27">
        <v>0.003</v>
      </c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60"/>
      <c r="Y26" s="60"/>
      <c r="Z26" s="60"/>
      <c r="AA26" s="60"/>
      <c r="AB26" s="60"/>
      <c r="AC26" s="60"/>
      <c r="AD26" s="60"/>
      <c r="AE26" s="71"/>
    </row>
    <row r="27" ht="13.95" spans="1:31">
      <c r="A27" s="43"/>
      <c r="B27" s="30"/>
      <c r="C27" s="31"/>
      <c r="D27" s="32"/>
      <c r="E27" s="32"/>
      <c r="F27" s="33"/>
      <c r="G27" s="33"/>
      <c r="H27" s="33"/>
      <c r="I27" s="3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61"/>
      <c r="Y27" s="61"/>
      <c r="Z27" s="61"/>
      <c r="AA27" s="61"/>
      <c r="AB27" s="61">
        <v>0.38</v>
      </c>
      <c r="AC27" s="61">
        <v>1</v>
      </c>
      <c r="AD27" s="61"/>
      <c r="AE27" s="30"/>
    </row>
    <row r="28" ht="15.6" spans="1:31">
      <c r="A28" s="45" t="s">
        <v>44</v>
      </c>
      <c r="B28" s="46"/>
      <c r="C28" s="20">
        <f t="shared" ref="C28:N28" si="0">SUM(C9:C27)</f>
        <v>0.3628</v>
      </c>
      <c r="D28" s="21">
        <f t="shared" si="0"/>
        <v>0.0177</v>
      </c>
      <c r="E28" s="21">
        <f t="shared" si="0"/>
        <v>0.042</v>
      </c>
      <c r="F28" s="22">
        <f t="shared" si="0"/>
        <v>0.0006</v>
      </c>
      <c r="G28" s="22">
        <f t="shared" si="0"/>
        <v>0.003</v>
      </c>
      <c r="H28" s="22">
        <f t="shared" si="0"/>
        <v>0.0122</v>
      </c>
      <c r="I28" s="22">
        <f t="shared" si="0"/>
        <v>0.025</v>
      </c>
      <c r="J28" s="21">
        <f t="shared" si="0"/>
        <v>0.115</v>
      </c>
      <c r="K28" s="21">
        <f t="shared" si="0"/>
        <v>0.04429</v>
      </c>
      <c r="L28" s="21">
        <f t="shared" si="0"/>
        <v>0.0038</v>
      </c>
      <c r="M28" s="21">
        <f t="shared" si="0"/>
        <v>0.0304</v>
      </c>
      <c r="N28" s="21">
        <f t="shared" si="0"/>
        <v>0.0494</v>
      </c>
      <c r="O28" s="21">
        <f t="shared" ref="O28:AD28" si="1">SUM(O9:O27)</f>
        <v>0.02</v>
      </c>
      <c r="P28" s="21">
        <f t="shared" si="1"/>
        <v>0.0104</v>
      </c>
      <c r="Q28" s="21">
        <f t="shared" si="1"/>
        <v>0.0146</v>
      </c>
      <c r="R28" s="21">
        <f t="shared" si="1"/>
        <v>0.015</v>
      </c>
      <c r="S28" s="21">
        <f t="shared" si="1"/>
        <v>0.03444</v>
      </c>
      <c r="T28" s="21">
        <f t="shared" si="1"/>
        <v>0.0513</v>
      </c>
      <c r="U28" s="21">
        <f t="shared" si="1"/>
        <v>0.032</v>
      </c>
      <c r="V28" s="21">
        <f t="shared" si="1"/>
        <v>0.0614</v>
      </c>
      <c r="W28" s="21">
        <f t="shared" si="1"/>
        <v>0.0304</v>
      </c>
      <c r="X28" s="21">
        <f t="shared" si="1"/>
        <v>0.0113</v>
      </c>
      <c r="Y28" s="21">
        <f t="shared" si="1"/>
        <v>0.0186</v>
      </c>
      <c r="Z28" s="21">
        <f t="shared" si="1"/>
        <v>0.015</v>
      </c>
      <c r="AA28" s="21">
        <f t="shared" si="1"/>
        <v>12</v>
      </c>
      <c r="AB28" s="21">
        <f t="shared" si="1"/>
        <v>0.38</v>
      </c>
      <c r="AC28" s="21">
        <v>1</v>
      </c>
      <c r="AD28" s="59">
        <v>0.6</v>
      </c>
      <c r="AE28" s="19"/>
    </row>
    <row r="29" ht="15.6" hidden="1" spans="1:31">
      <c r="A29" s="47" t="s">
        <v>45</v>
      </c>
      <c r="B29" s="48"/>
      <c r="C29" s="25">
        <f t="shared" ref="C29:N29" si="2">113*C28</f>
        <v>40.9964</v>
      </c>
      <c r="D29" s="25">
        <f t="shared" si="2"/>
        <v>2.0001</v>
      </c>
      <c r="E29" s="25">
        <f t="shared" si="2"/>
        <v>4.746</v>
      </c>
      <c r="F29" s="25">
        <f t="shared" si="2"/>
        <v>0.0678</v>
      </c>
      <c r="G29" s="25">
        <f t="shared" si="2"/>
        <v>0.339</v>
      </c>
      <c r="H29" s="25">
        <f t="shared" si="2"/>
        <v>1.3786</v>
      </c>
      <c r="I29" s="25">
        <f t="shared" si="2"/>
        <v>2.825</v>
      </c>
      <c r="J29" s="25">
        <f t="shared" si="2"/>
        <v>12.995</v>
      </c>
      <c r="K29" s="25">
        <f t="shared" si="2"/>
        <v>5.00477</v>
      </c>
      <c r="L29" s="25">
        <f t="shared" si="2"/>
        <v>0.4294</v>
      </c>
      <c r="M29" s="25">
        <f t="shared" si="2"/>
        <v>3.4352</v>
      </c>
      <c r="N29" s="25">
        <f t="shared" si="2"/>
        <v>5.5822</v>
      </c>
      <c r="O29" s="25">
        <f t="shared" ref="O29:AE29" si="3">113*O28</f>
        <v>2.26</v>
      </c>
      <c r="P29" s="25">
        <f t="shared" si="3"/>
        <v>1.1752</v>
      </c>
      <c r="Q29" s="25">
        <f t="shared" si="3"/>
        <v>1.6498</v>
      </c>
      <c r="R29" s="25">
        <f t="shared" si="3"/>
        <v>1.695</v>
      </c>
      <c r="S29" s="25">
        <f t="shared" si="3"/>
        <v>3.89172</v>
      </c>
      <c r="T29" s="25">
        <f t="shared" si="3"/>
        <v>5.7969</v>
      </c>
      <c r="U29" s="25">
        <f t="shared" si="3"/>
        <v>3.616</v>
      </c>
      <c r="V29" s="25">
        <f t="shared" si="3"/>
        <v>6.9382</v>
      </c>
      <c r="W29" s="25">
        <f t="shared" si="3"/>
        <v>3.4352</v>
      </c>
      <c r="X29" s="25">
        <f t="shared" si="3"/>
        <v>1.2769</v>
      </c>
      <c r="Y29" s="25">
        <f t="shared" si="3"/>
        <v>2.1018</v>
      </c>
      <c r="Z29" s="25">
        <f t="shared" si="3"/>
        <v>1.695</v>
      </c>
      <c r="AA29" s="25">
        <v>12</v>
      </c>
      <c r="AB29" s="25">
        <f t="shared" si="3"/>
        <v>42.94</v>
      </c>
      <c r="AC29" s="25">
        <v>1</v>
      </c>
      <c r="AD29" s="25">
        <v>0.6</v>
      </c>
      <c r="AE29" s="24"/>
    </row>
    <row r="30" ht="15.6" spans="1:31">
      <c r="A30" s="47" t="s">
        <v>45</v>
      </c>
      <c r="B30" s="48"/>
      <c r="C30" s="49">
        <f t="shared" ref="C30:N30" si="4">ROUND(C29,2)</f>
        <v>41</v>
      </c>
      <c r="D30" s="50">
        <f t="shared" si="4"/>
        <v>2</v>
      </c>
      <c r="E30" s="49">
        <f t="shared" si="4"/>
        <v>4.75</v>
      </c>
      <c r="F30" s="50">
        <f t="shared" si="4"/>
        <v>0.07</v>
      </c>
      <c r="G30" s="50">
        <f t="shared" si="4"/>
        <v>0.34</v>
      </c>
      <c r="H30" s="50">
        <f t="shared" si="4"/>
        <v>1.38</v>
      </c>
      <c r="I30" s="49">
        <f t="shared" si="4"/>
        <v>2.83</v>
      </c>
      <c r="J30" s="50">
        <f t="shared" si="4"/>
        <v>13</v>
      </c>
      <c r="K30" s="50">
        <f t="shared" si="4"/>
        <v>5</v>
      </c>
      <c r="L30" s="50">
        <f t="shared" si="4"/>
        <v>0.43</v>
      </c>
      <c r="M30" s="50">
        <f t="shared" si="4"/>
        <v>3.44</v>
      </c>
      <c r="N30" s="50">
        <f t="shared" si="4"/>
        <v>5.58</v>
      </c>
      <c r="O30" s="50">
        <f t="shared" ref="O30:AB30" si="5">ROUND(O29,2)</f>
        <v>2.26</v>
      </c>
      <c r="P30" s="58">
        <f t="shared" si="5"/>
        <v>1.18</v>
      </c>
      <c r="Q30" s="58">
        <f t="shared" si="5"/>
        <v>1.65</v>
      </c>
      <c r="R30" s="58">
        <f t="shared" si="5"/>
        <v>1.7</v>
      </c>
      <c r="S30" s="58">
        <f t="shared" si="5"/>
        <v>3.89</v>
      </c>
      <c r="T30" s="58">
        <f t="shared" si="5"/>
        <v>5.8</v>
      </c>
      <c r="U30" s="58">
        <f t="shared" si="5"/>
        <v>3.62</v>
      </c>
      <c r="V30" s="58">
        <f t="shared" si="5"/>
        <v>6.94</v>
      </c>
      <c r="W30" s="58">
        <f t="shared" si="5"/>
        <v>3.44</v>
      </c>
      <c r="X30" s="58">
        <f t="shared" si="5"/>
        <v>1.28</v>
      </c>
      <c r="Y30" s="58">
        <f t="shared" si="5"/>
        <v>2.1</v>
      </c>
      <c r="Z30" s="58">
        <f t="shared" si="5"/>
        <v>1.7</v>
      </c>
      <c r="AA30" s="58">
        <v>12</v>
      </c>
      <c r="AB30" s="58">
        <v>0.38</v>
      </c>
      <c r="AC30" s="58">
        <v>1</v>
      </c>
      <c r="AD30" s="72">
        <v>0.6</v>
      </c>
      <c r="AE30" s="73"/>
    </row>
    <row r="31" ht="15.6" spans="1:31">
      <c r="A31" s="47" t="s">
        <v>46</v>
      </c>
      <c r="B31" s="48"/>
      <c r="C31" s="49">
        <v>77</v>
      </c>
      <c r="D31" s="51">
        <v>760</v>
      </c>
      <c r="E31" s="51">
        <v>80</v>
      </c>
      <c r="F31" s="51">
        <v>1475</v>
      </c>
      <c r="G31" s="51">
        <v>750</v>
      </c>
      <c r="H31" s="50">
        <v>550</v>
      </c>
      <c r="I31" s="50">
        <v>145</v>
      </c>
      <c r="J31" s="50">
        <v>120</v>
      </c>
      <c r="K31" s="50">
        <v>70</v>
      </c>
      <c r="L31" s="50">
        <v>180</v>
      </c>
      <c r="M31" s="51">
        <v>62.37</v>
      </c>
      <c r="N31" s="51">
        <v>39.5</v>
      </c>
      <c r="O31" s="50">
        <v>41</v>
      </c>
      <c r="P31" s="58">
        <v>60</v>
      </c>
      <c r="Q31" s="58">
        <v>220</v>
      </c>
      <c r="R31" s="58">
        <v>105.55</v>
      </c>
      <c r="S31" s="58">
        <v>230</v>
      </c>
      <c r="T31" s="58">
        <v>260</v>
      </c>
      <c r="U31" s="58">
        <v>470</v>
      </c>
      <c r="V31" s="58">
        <v>80</v>
      </c>
      <c r="W31" s="58">
        <v>145</v>
      </c>
      <c r="X31" s="58">
        <v>96</v>
      </c>
      <c r="Y31" s="58">
        <v>200</v>
      </c>
      <c r="Z31" s="58">
        <v>280</v>
      </c>
      <c r="AA31" s="58">
        <v>11</v>
      </c>
      <c r="AB31" s="58">
        <v>320</v>
      </c>
      <c r="AC31" s="58">
        <v>13</v>
      </c>
      <c r="AD31" s="72">
        <v>66</v>
      </c>
      <c r="AE31" s="73"/>
    </row>
    <row r="32" ht="16.35" spans="1:31">
      <c r="A32" s="52" t="s">
        <v>47</v>
      </c>
      <c r="B32" s="53"/>
      <c r="C32" s="54">
        <f t="shared" ref="C32:N32" si="6">C30*C31</f>
        <v>3157</v>
      </c>
      <c r="D32" s="54">
        <f t="shared" si="6"/>
        <v>1520</v>
      </c>
      <c r="E32" s="54">
        <f t="shared" si="6"/>
        <v>380</v>
      </c>
      <c r="F32" s="54">
        <f t="shared" si="6"/>
        <v>103.25</v>
      </c>
      <c r="G32" s="54">
        <f t="shared" si="6"/>
        <v>255</v>
      </c>
      <c r="H32" s="54">
        <f t="shared" si="6"/>
        <v>759</v>
      </c>
      <c r="I32" s="54">
        <f t="shared" si="6"/>
        <v>410.35</v>
      </c>
      <c r="J32" s="54">
        <f t="shared" si="6"/>
        <v>1560</v>
      </c>
      <c r="K32" s="54">
        <f t="shared" si="6"/>
        <v>350</v>
      </c>
      <c r="L32" s="54">
        <f t="shared" si="6"/>
        <v>77.4</v>
      </c>
      <c r="M32" s="54">
        <f t="shared" si="6"/>
        <v>214.5528</v>
      </c>
      <c r="N32" s="54">
        <f t="shared" si="6"/>
        <v>220.41</v>
      </c>
      <c r="O32" s="54">
        <f t="shared" ref="O32:AG32" si="7">O30*O31</f>
        <v>92.66</v>
      </c>
      <c r="P32" s="54">
        <f t="shared" si="7"/>
        <v>70.8</v>
      </c>
      <c r="Q32" s="54">
        <f t="shared" si="7"/>
        <v>363</v>
      </c>
      <c r="R32" s="54">
        <f t="shared" si="7"/>
        <v>179.435</v>
      </c>
      <c r="S32" s="54">
        <f t="shared" si="7"/>
        <v>894.7</v>
      </c>
      <c r="T32" s="54">
        <f t="shared" si="7"/>
        <v>1508</v>
      </c>
      <c r="U32" s="54">
        <f t="shared" si="7"/>
        <v>1701.4</v>
      </c>
      <c r="V32" s="54">
        <f t="shared" si="7"/>
        <v>555.2</v>
      </c>
      <c r="W32" s="54">
        <f t="shared" si="7"/>
        <v>498.8</v>
      </c>
      <c r="X32" s="54">
        <f t="shared" si="7"/>
        <v>122.88</v>
      </c>
      <c r="Y32" s="54">
        <f t="shared" si="7"/>
        <v>420</v>
      </c>
      <c r="Z32" s="54">
        <f t="shared" si="7"/>
        <v>476</v>
      </c>
      <c r="AA32" s="54">
        <f t="shared" si="7"/>
        <v>132</v>
      </c>
      <c r="AB32" s="54">
        <f t="shared" si="7"/>
        <v>121.6</v>
      </c>
      <c r="AC32" s="54">
        <f t="shared" si="7"/>
        <v>13</v>
      </c>
      <c r="AD32" s="54">
        <f t="shared" si="7"/>
        <v>39.6</v>
      </c>
      <c r="AE32" s="74">
        <f>SUM(C32:AD32)</f>
        <v>16196.0378</v>
      </c>
    </row>
    <row r="33" ht="15.6" spans="1:31">
      <c r="A33" s="55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>
        <f>AE32/AE2</f>
        <v>143.327768141593</v>
      </c>
    </row>
    <row r="34" customFormat="1" ht="27" customHeight="1" spans="2:2">
      <c r="B34" s="57" t="s">
        <v>48</v>
      </c>
    </row>
    <row r="35" customFormat="1" ht="27" customHeight="1" spans="2:2">
      <c r="B35" s="57" t="s">
        <v>49</v>
      </c>
    </row>
    <row r="36" customFormat="1" ht="27" customHeight="1" spans="2:2">
      <c r="B36" s="57" t="s">
        <v>50</v>
      </c>
    </row>
  </sheetData>
  <mergeCells count="43">
    <mergeCell ref="A1:AD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6"/>
  </mergeCells>
  <pageMargins left="0.0784722222222222" right="0.196527777777778" top="1.05069444444444" bottom="1.05069444444444" header="0.708333333333333" footer="0.786805555555556"/>
  <pageSetup paperSize="9" scale="64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C37"/>
  <sheetViews>
    <sheetView topLeftCell="B1"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3.5555555555556" customWidth="1"/>
    <col min="3" max="3" width="7" customWidth="1"/>
    <col min="4" max="4" width="7.33333333333333" customWidth="1"/>
    <col min="5" max="5" width="6.55555555555556" customWidth="1"/>
    <col min="6" max="6" width="7" customWidth="1"/>
    <col min="7" max="7" width="6.22222222222222" customWidth="1"/>
    <col min="8" max="9" width="6" customWidth="1"/>
    <col min="10" max="10" width="6.66666666666667" customWidth="1"/>
    <col min="11" max="11" width="6.55555555555556" customWidth="1"/>
    <col min="12" max="13" width="7.44444444444444" customWidth="1"/>
    <col min="14" max="14" width="7.11111111111111" customWidth="1"/>
    <col min="15" max="15" width="7.33333333333333" customWidth="1"/>
    <col min="16" max="16" width="6.11111111111111" customWidth="1"/>
    <col min="17" max="17" width="5.77777777777778" customWidth="1"/>
    <col min="18" max="18" width="6.22222222222222" customWidth="1"/>
    <col min="19" max="21" width="6.44444444444444" customWidth="1"/>
    <col min="22" max="23" width="6.22222222222222" customWidth="1"/>
    <col min="24" max="24" width="7.11111111111111" customWidth="1"/>
    <col min="25" max="25" width="7.33333333333333" customWidth="1"/>
    <col min="26" max="26" width="5.55555555555556" customWidth="1"/>
    <col min="27" max="27" width="5.44444444444444" customWidth="1"/>
    <col min="28" max="28" width="6.11111111111111" customWidth="1"/>
    <col min="29" max="29" width="9.22222222222222" customWidth="1"/>
  </cols>
  <sheetData>
    <row r="1" s="1" customFormat="1" ht="43" customHeight="1" spans="1:1">
      <c r="A1" s="1" t="s">
        <v>0</v>
      </c>
    </row>
    <row r="2" customHeight="1" spans="1:29">
      <c r="A2" s="92"/>
      <c r="B2" s="108" t="s">
        <v>84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7</v>
      </c>
      <c r="H2" s="5" t="s">
        <v>85</v>
      </c>
      <c r="I2" s="5" t="s">
        <v>58</v>
      </c>
      <c r="J2" s="5" t="s">
        <v>10</v>
      </c>
      <c r="K2" s="5" t="s">
        <v>11</v>
      </c>
      <c r="L2" s="5" t="s">
        <v>86</v>
      </c>
      <c r="M2" s="5" t="s">
        <v>72</v>
      </c>
      <c r="N2" s="5" t="s">
        <v>87</v>
      </c>
      <c r="O2" s="5" t="s">
        <v>88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55</v>
      </c>
      <c r="U2" s="5" t="s">
        <v>9</v>
      </c>
      <c r="V2" s="5" t="s">
        <v>25</v>
      </c>
      <c r="W2" s="5" t="s">
        <v>22</v>
      </c>
      <c r="X2" s="5" t="s">
        <v>21</v>
      </c>
      <c r="Y2" s="5" t="s">
        <v>89</v>
      </c>
      <c r="Z2" s="5" t="s">
        <v>26</v>
      </c>
      <c r="AA2" s="5" t="s">
        <v>90</v>
      </c>
      <c r="AB2" s="63" t="s">
        <v>91</v>
      </c>
      <c r="AC2" s="64">
        <v>108</v>
      </c>
    </row>
    <row r="3" spans="1:29">
      <c r="A3" s="94"/>
      <c r="B3" s="1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5"/>
      <c r="AC3" s="66"/>
    </row>
    <row r="4" spans="1:29">
      <c r="A4" s="94"/>
      <c r="B4" s="1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5"/>
      <c r="AC4" s="66"/>
    </row>
    <row r="5" ht="12" customHeight="1" spans="1:29">
      <c r="A5" s="94"/>
      <c r="B5" s="1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65"/>
      <c r="AC5" s="66"/>
    </row>
    <row r="6" spans="1:29">
      <c r="A6" s="94"/>
      <c r="B6" s="1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5"/>
      <c r="AC6" s="66"/>
    </row>
    <row r="7" ht="28" customHeight="1" spans="1:29">
      <c r="A7" s="173"/>
      <c r="B7" s="1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67"/>
      <c r="AC7" s="68"/>
    </row>
    <row r="8" ht="16" customHeight="1" spans="1:29">
      <c r="A8" s="14"/>
      <c r="B8" s="78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69" t="s">
        <v>28</v>
      </c>
    </row>
    <row r="9" spans="1:29">
      <c r="A9" s="18" t="s">
        <v>29</v>
      </c>
      <c r="B9" s="19" t="s">
        <v>92</v>
      </c>
      <c r="C9" s="20">
        <v>0.1513</v>
      </c>
      <c r="D9" s="21"/>
      <c r="E9" s="21">
        <v>0.0064</v>
      </c>
      <c r="F9" s="22"/>
      <c r="G9" s="22"/>
      <c r="H9" s="21">
        <v>0.0262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59"/>
      <c r="AC9" s="70" t="s">
        <v>31</v>
      </c>
    </row>
    <row r="10" spans="1:29">
      <c r="A10" s="23"/>
      <c r="B10" s="24" t="s">
        <v>32</v>
      </c>
      <c r="C10" s="25"/>
      <c r="D10" s="26"/>
      <c r="E10" s="26">
        <v>0.0084</v>
      </c>
      <c r="F10" s="27">
        <v>0.0006</v>
      </c>
      <c r="G10" s="26">
        <v>0.0032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60"/>
      <c r="AC10" s="71"/>
    </row>
    <row r="11" spans="1:29">
      <c r="A11" s="23"/>
      <c r="B11" s="28" t="s">
        <v>33</v>
      </c>
      <c r="C11" s="25"/>
      <c r="D11" s="26">
        <v>0.0104</v>
      </c>
      <c r="E11" s="26"/>
      <c r="F11" s="27"/>
      <c r="G11" s="27"/>
      <c r="H11" s="26"/>
      <c r="I11" s="26"/>
      <c r="J11" s="26">
        <v>0.0303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60"/>
      <c r="AC11" s="71"/>
    </row>
    <row r="12" spans="1:29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60"/>
      <c r="AC12" s="71"/>
    </row>
    <row r="13" ht="13.95" spans="1:29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61"/>
      <c r="AC13" s="71"/>
    </row>
    <row r="14" spans="1:29">
      <c r="A14" s="18" t="s">
        <v>34</v>
      </c>
      <c r="B14" s="19" t="s">
        <v>86</v>
      </c>
      <c r="C14" s="20"/>
      <c r="D14" s="21"/>
      <c r="E14" s="21"/>
      <c r="F14" s="22"/>
      <c r="G14" s="22"/>
      <c r="H14" s="21"/>
      <c r="I14" s="21"/>
      <c r="J14" s="21"/>
      <c r="K14" s="21"/>
      <c r="L14" s="21">
        <v>0.1787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59"/>
      <c r="AC14" s="71"/>
    </row>
    <row r="15" spans="1:29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60"/>
      <c r="AC15" s="71"/>
    </row>
    <row r="16" spans="1:29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60"/>
      <c r="AC16" s="71"/>
    </row>
    <row r="17" ht="13.95" spans="1:29">
      <c r="A17" s="34"/>
      <c r="B17" s="8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62"/>
      <c r="AC17" s="71"/>
    </row>
    <row r="18" spans="1:29">
      <c r="A18" s="38" t="s">
        <v>35</v>
      </c>
      <c r="B18" s="39" t="s">
        <v>93</v>
      </c>
      <c r="C18" s="20"/>
      <c r="D18" s="21"/>
      <c r="E18" s="21"/>
      <c r="F18" s="22"/>
      <c r="G18" s="22"/>
      <c r="H18" s="21">
        <v>0.0064</v>
      </c>
      <c r="I18" s="21"/>
      <c r="J18" s="21"/>
      <c r="K18" s="21"/>
      <c r="L18" s="21"/>
      <c r="M18" s="21"/>
      <c r="N18" s="21">
        <v>0.0432</v>
      </c>
      <c r="O18" s="21">
        <v>0.041</v>
      </c>
      <c r="P18" s="21">
        <v>0.1344</v>
      </c>
      <c r="Q18" s="21">
        <v>0.0104</v>
      </c>
      <c r="R18" s="21">
        <v>0.01</v>
      </c>
      <c r="S18" s="21">
        <v>0.00245</v>
      </c>
      <c r="T18" s="21"/>
      <c r="U18" s="21"/>
      <c r="V18" s="21"/>
      <c r="W18" s="21"/>
      <c r="X18" s="21">
        <v>0.008</v>
      </c>
      <c r="Y18" s="21"/>
      <c r="Z18" s="21"/>
      <c r="AA18" s="21"/>
      <c r="AB18" s="59"/>
      <c r="AC18" s="71"/>
    </row>
    <row r="19" spans="1:29">
      <c r="A19" s="40"/>
      <c r="B19" s="81" t="s">
        <v>94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>
        <v>0.0774</v>
      </c>
      <c r="N19" s="26"/>
      <c r="O19" s="26"/>
      <c r="P19" s="26"/>
      <c r="Q19" s="26">
        <v>0.01</v>
      </c>
      <c r="R19" s="26">
        <v>0.01</v>
      </c>
      <c r="S19" s="26">
        <v>0.0031</v>
      </c>
      <c r="T19" s="26">
        <v>0.03</v>
      </c>
      <c r="U19" s="26"/>
      <c r="V19" s="26"/>
      <c r="W19" s="26"/>
      <c r="X19" s="26">
        <v>0.004</v>
      </c>
      <c r="Y19" s="26"/>
      <c r="Z19" s="26"/>
      <c r="AA19" s="26"/>
      <c r="AB19" s="60"/>
      <c r="AC19" s="71"/>
    </row>
    <row r="20" spans="1:29">
      <c r="A20" s="40"/>
      <c r="B20" s="81" t="s">
        <v>95</v>
      </c>
      <c r="C20" s="25"/>
      <c r="D20" s="26">
        <v>0.007</v>
      </c>
      <c r="E20" s="26"/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0.0444</v>
      </c>
      <c r="X20" s="26"/>
      <c r="Y20" s="26"/>
      <c r="Z20" s="26"/>
      <c r="AA20" s="26"/>
      <c r="AB20" s="60"/>
      <c r="AC20" s="71"/>
    </row>
    <row r="21" spans="1:29">
      <c r="A21" s="40"/>
      <c r="B21" s="41" t="s">
        <v>96</v>
      </c>
      <c r="C21" s="25"/>
      <c r="D21" s="26"/>
      <c r="E21" s="26">
        <v>0.0084</v>
      </c>
      <c r="F21" s="27"/>
      <c r="G21" s="2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v>0.0232</v>
      </c>
      <c r="V21" s="26">
        <v>0.015</v>
      </c>
      <c r="W21" s="26"/>
      <c r="X21" s="26"/>
      <c r="Y21" s="26"/>
      <c r="Z21" s="26"/>
      <c r="AA21" s="26"/>
      <c r="AB21" s="60"/>
      <c r="AC21" s="71"/>
    </row>
    <row r="22" spans="1:29">
      <c r="A22" s="40"/>
      <c r="B22" s="28" t="s">
        <v>40</v>
      </c>
      <c r="C22" s="25"/>
      <c r="D22" s="26"/>
      <c r="E22" s="26"/>
      <c r="F22" s="27"/>
      <c r="G22" s="27"/>
      <c r="H22" s="26"/>
      <c r="I22" s="26"/>
      <c r="J22" s="26"/>
      <c r="K22" s="26">
        <v>0.0514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60"/>
      <c r="AC22" s="71"/>
    </row>
    <row r="23" ht="13.95" spans="1:29">
      <c r="A23" s="43"/>
      <c r="B23" s="44"/>
      <c r="C23" s="31"/>
      <c r="D23" s="32"/>
      <c r="E23" s="32"/>
      <c r="F23" s="33"/>
      <c r="G23" s="3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61"/>
      <c r="AC23" s="71"/>
    </row>
    <row r="24" spans="1:29">
      <c r="A24" s="38" t="s">
        <v>41</v>
      </c>
      <c r="B24" s="19" t="s">
        <v>97</v>
      </c>
      <c r="C24" s="20">
        <v>0.0154</v>
      </c>
      <c r="D24" s="21">
        <v>0.0022</v>
      </c>
      <c r="E24" s="21">
        <v>0.01</v>
      </c>
      <c r="F24" s="22"/>
      <c r="G24" s="22"/>
      <c r="H24" s="21"/>
      <c r="I24" s="21">
        <v>0.005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>
        <v>0.07444</v>
      </c>
      <c r="Z24" s="21"/>
      <c r="AA24" s="21">
        <v>8</v>
      </c>
      <c r="AB24" s="59">
        <v>10</v>
      </c>
      <c r="AC24" s="71"/>
    </row>
    <row r="25" spans="1:29">
      <c r="A25" s="40"/>
      <c r="B25" s="24" t="s">
        <v>98</v>
      </c>
      <c r="C25" s="25"/>
      <c r="D25" s="26"/>
      <c r="E25" s="26">
        <v>0.003</v>
      </c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>
        <v>0.0302</v>
      </c>
      <c r="Y25" s="26"/>
      <c r="Z25" s="26"/>
      <c r="AA25" s="26"/>
      <c r="AB25" s="60"/>
      <c r="AC25" s="71"/>
    </row>
    <row r="26" spans="1:29">
      <c r="A26" s="40"/>
      <c r="B26" s="24" t="s">
        <v>67</v>
      </c>
      <c r="C26" s="25"/>
      <c r="D26" s="26"/>
      <c r="E26" s="26">
        <v>0.007</v>
      </c>
      <c r="F26" s="27">
        <v>0.0006</v>
      </c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60"/>
      <c r="AC26" s="71"/>
    </row>
    <row r="27" spans="1:29">
      <c r="A27" s="40"/>
      <c r="B27" s="80"/>
      <c r="C27" s="35"/>
      <c r="D27" s="36"/>
      <c r="E27" s="36"/>
      <c r="F27" s="37"/>
      <c r="G27" s="3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62"/>
      <c r="AC27" s="71"/>
    </row>
    <row r="28" ht="13.95" spans="1:29">
      <c r="A28" s="43"/>
      <c r="B28" s="30"/>
      <c r="C28" s="31"/>
      <c r="D28" s="32"/>
      <c r="E28" s="32"/>
      <c r="F28" s="33"/>
      <c r="G28" s="3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1</v>
      </c>
      <c r="AA28" s="32"/>
      <c r="AB28" s="61"/>
      <c r="AC28" s="87"/>
    </row>
    <row r="29" ht="15.6" spans="1:29">
      <c r="A29" s="45" t="s">
        <v>44</v>
      </c>
      <c r="B29" s="46"/>
      <c r="C29" s="20">
        <f t="shared" ref="C29:U29" si="0">SUM(C9:C28)</f>
        <v>0.1667</v>
      </c>
      <c r="D29" s="21">
        <f t="shared" si="0"/>
        <v>0.0196</v>
      </c>
      <c r="E29" s="21">
        <f t="shared" si="0"/>
        <v>0.0432</v>
      </c>
      <c r="F29" s="21">
        <f t="shared" si="0"/>
        <v>0.0012</v>
      </c>
      <c r="G29" s="21">
        <f t="shared" si="0"/>
        <v>0.0032</v>
      </c>
      <c r="H29" s="21">
        <f t="shared" si="0"/>
        <v>0.0326</v>
      </c>
      <c r="I29" s="21">
        <f t="shared" si="0"/>
        <v>0.005</v>
      </c>
      <c r="J29" s="21">
        <f t="shared" si="0"/>
        <v>0.0303</v>
      </c>
      <c r="K29" s="21">
        <f t="shared" si="0"/>
        <v>0.0514</v>
      </c>
      <c r="L29" s="21">
        <f t="shared" si="0"/>
        <v>0.1787</v>
      </c>
      <c r="M29" s="21">
        <f t="shared" si="0"/>
        <v>0.0774</v>
      </c>
      <c r="N29" s="21">
        <f t="shared" si="0"/>
        <v>0.0432</v>
      </c>
      <c r="O29" s="21">
        <f t="shared" si="0"/>
        <v>0.041</v>
      </c>
      <c r="P29" s="21">
        <f t="shared" si="0"/>
        <v>0.1344</v>
      </c>
      <c r="Q29" s="21">
        <f t="shared" si="0"/>
        <v>0.0204</v>
      </c>
      <c r="R29" s="21">
        <f t="shared" si="0"/>
        <v>0.02</v>
      </c>
      <c r="S29" s="21">
        <f t="shared" si="0"/>
        <v>0.00555</v>
      </c>
      <c r="T29" s="21">
        <f t="shared" si="0"/>
        <v>0.03</v>
      </c>
      <c r="U29" s="21">
        <f t="shared" si="0"/>
        <v>0.0232</v>
      </c>
      <c r="V29" s="21">
        <f t="shared" ref="V29:AB29" si="1">SUM(V9:V28)</f>
        <v>0.015</v>
      </c>
      <c r="W29" s="21">
        <f t="shared" si="1"/>
        <v>0.0444</v>
      </c>
      <c r="X29" s="21">
        <f t="shared" si="1"/>
        <v>0.0422</v>
      </c>
      <c r="Y29" s="21">
        <f t="shared" si="1"/>
        <v>0.07444</v>
      </c>
      <c r="Z29" s="21">
        <v>1</v>
      </c>
      <c r="AA29" s="21">
        <v>8</v>
      </c>
      <c r="AB29" s="59">
        <v>10</v>
      </c>
      <c r="AC29" s="91"/>
    </row>
    <row r="30" ht="15.6" hidden="1" spans="1:29">
      <c r="A30" s="47" t="s">
        <v>45</v>
      </c>
      <c r="B30" s="48"/>
      <c r="C30" s="174">
        <f>108*C29</f>
        <v>18.0036</v>
      </c>
      <c r="D30" s="174">
        <f t="shared" ref="D30:Y30" si="2">108*D29</f>
        <v>2.1168</v>
      </c>
      <c r="E30" s="174">
        <f t="shared" si="2"/>
        <v>4.6656</v>
      </c>
      <c r="F30" s="174">
        <f t="shared" si="2"/>
        <v>0.1296</v>
      </c>
      <c r="G30" s="174">
        <f t="shared" si="2"/>
        <v>0.3456</v>
      </c>
      <c r="H30" s="174">
        <f t="shared" si="2"/>
        <v>3.5208</v>
      </c>
      <c r="I30" s="174">
        <f t="shared" si="2"/>
        <v>0.54</v>
      </c>
      <c r="J30" s="174">
        <f t="shared" si="2"/>
        <v>3.2724</v>
      </c>
      <c r="K30" s="174">
        <f t="shared" si="2"/>
        <v>5.5512</v>
      </c>
      <c r="L30" s="174">
        <f t="shared" si="2"/>
        <v>19.2996</v>
      </c>
      <c r="M30" s="174">
        <f t="shared" si="2"/>
        <v>8.3592</v>
      </c>
      <c r="N30" s="174">
        <f t="shared" si="2"/>
        <v>4.6656</v>
      </c>
      <c r="O30" s="174">
        <f t="shared" si="2"/>
        <v>4.428</v>
      </c>
      <c r="P30" s="174">
        <f t="shared" si="2"/>
        <v>14.5152</v>
      </c>
      <c r="Q30" s="174">
        <f t="shared" si="2"/>
        <v>2.2032</v>
      </c>
      <c r="R30" s="174">
        <f t="shared" si="2"/>
        <v>2.16</v>
      </c>
      <c r="S30" s="174">
        <f t="shared" si="2"/>
        <v>0.5994</v>
      </c>
      <c r="T30" s="174">
        <f t="shared" si="2"/>
        <v>3.24</v>
      </c>
      <c r="U30" s="174">
        <f t="shared" si="2"/>
        <v>2.5056</v>
      </c>
      <c r="V30" s="174">
        <f t="shared" si="2"/>
        <v>1.62</v>
      </c>
      <c r="W30" s="174">
        <f t="shared" si="2"/>
        <v>4.7952</v>
      </c>
      <c r="X30" s="174">
        <f t="shared" si="2"/>
        <v>4.5576</v>
      </c>
      <c r="Y30" s="174">
        <f t="shared" si="2"/>
        <v>8.03952</v>
      </c>
      <c r="Z30" s="174">
        <v>1</v>
      </c>
      <c r="AA30" s="174">
        <v>8</v>
      </c>
      <c r="AB30" s="174">
        <v>10</v>
      </c>
      <c r="AC30" s="73"/>
    </row>
    <row r="31" ht="15.6" spans="1:29">
      <c r="A31" s="47" t="s">
        <v>45</v>
      </c>
      <c r="B31" s="48"/>
      <c r="C31" s="49">
        <f t="shared" ref="C31:U31" si="3">ROUND(C30,2)</f>
        <v>18</v>
      </c>
      <c r="D31" s="50">
        <f t="shared" si="3"/>
        <v>2.12</v>
      </c>
      <c r="E31" s="50">
        <f t="shared" si="3"/>
        <v>4.67</v>
      </c>
      <c r="F31" s="50">
        <f t="shared" si="3"/>
        <v>0.13</v>
      </c>
      <c r="G31" s="50">
        <f t="shared" si="3"/>
        <v>0.35</v>
      </c>
      <c r="H31" s="50">
        <f t="shared" si="3"/>
        <v>3.52</v>
      </c>
      <c r="I31" s="50">
        <f t="shared" si="3"/>
        <v>0.54</v>
      </c>
      <c r="J31" s="50">
        <f t="shared" si="3"/>
        <v>3.27</v>
      </c>
      <c r="K31" s="50">
        <f t="shared" si="3"/>
        <v>5.55</v>
      </c>
      <c r="L31" s="50">
        <f t="shared" si="3"/>
        <v>19.3</v>
      </c>
      <c r="M31" s="50">
        <f t="shared" si="3"/>
        <v>8.36</v>
      </c>
      <c r="N31" s="50">
        <f t="shared" si="3"/>
        <v>4.67</v>
      </c>
      <c r="O31" s="50">
        <f t="shared" si="3"/>
        <v>4.43</v>
      </c>
      <c r="P31" s="50">
        <f t="shared" si="3"/>
        <v>14.52</v>
      </c>
      <c r="Q31" s="50">
        <f t="shared" si="3"/>
        <v>2.2</v>
      </c>
      <c r="R31" s="50">
        <f t="shared" si="3"/>
        <v>2.16</v>
      </c>
      <c r="S31" s="50">
        <f t="shared" si="3"/>
        <v>0.6</v>
      </c>
      <c r="T31" s="50">
        <f t="shared" si="3"/>
        <v>3.24</v>
      </c>
      <c r="U31" s="50">
        <f t="shared" si="3"/>
        <v>2.51</v>
      </c>
      <c r="V31" s="50">
        <f t="shared" ref="V31:AB31" si="4">ROUND(V30,2)</f>
        <v>1.62</v>
      </c>
      <c r="W31" s="50">
        <f t="shared" si="4"/>
        <v>4.8</v>
      </c>
      <c r="X31" s="50">
        <f t="shared" si="4"/>
        <v>4.56</v>
      </c>
      <c r="Y31" s="50">
        <f t="shared" si="4"/>
        <v>8.04</v>
      </c>
      <c r="Z31" s="58">
        <v>1</v>
      </c>
      <c r="AA31" s="58">
        <v>8</v>
      </c>
      <c r="AB31" s="72">
        <v>10</v>
      </c>
      <c r="AC31" s="73"/>
    </row>
    <row r="32" ht="15.6" spans="1:29">
      <c r="A32" s="47" t="s">
        <v>46</v>
      </c>
      <c r="B32" s="48"/>
      <c r="C32" s="49">
        <v>77</v>
      </c>
      <c r="D32" s="51">
        <v>760</v>
      </c>
      <c r="E32" s="51">
        <v>80</v>
      </c>
      <c r="F32" s="51">
        <v>1475</v>
      </c>
      <c r="G32" s="50">
        <v>180</v>
      </c>
      <c r="H32" s="50">
        <v>53</v>
      </c>
      <c r="I32" s="50">
        <v>145</v>
      </c>
      <c r="J32" s="51">
        <v>62.37</v>
      </c>
      <c r="K32" s="51">
        <v>39.5</v>
      </c>
      <c r="L32" s="50">
        <v>120</v>
      </c>
      <c r="M32" s="50">
        <v>230</v>
      </c>
      <c r="N32" s="50">
        <v>430</v>
      </c>
      <c r="O32" s="50">
        <v>205</v>
      </c>
      <c r="P32" s="50">
        <v>47</v>
      </c>
      <c r="Q32" s="50">
        <v>41</v>
      </c>
      <c r="R32" s="50">
        <v>60</v>
      </c>
      <c r="S32" s="50">
        <v>220</v>
      </c>
      <c r="T32" s="50">
        <v>96</v>
      </c>
      <c r="U32" s="50">
        <v>120</v>
      </c>
      <c r="V32" s="50">
        <v>280</v>
      </c>
      <c r="W32" s="50">
        <v>120</v>
      </c>
      <c r="X32" s="50">
        <v>350</v>
      </c>
      <c r="Y32" s="50">
        <v>240</v>
      </c>
      <c r="Z32" s="58">
        <v>13</v>
      </c>
      <c r="AA32" s="58">
        <v>11</v>
      </c>
      <c r="AB32" s="72">
        <v>2.1</v>
      </c>
      <c r="AC32" s="24"/>
    </row>
    <row r="33" ht="16.35" spans="1:29">
      <c r="A33" s="52" t="s">
        <v>47</v>
      </c>
      <c r="B33" s="53"/>
      <c r="C33" s="54">
        <f t="shared" ref="C33:AB33" si="5">C32*C31</f>
        <v>1386</v>
      </c>
      <c r="D33" s="54">
        <f t="shared" si="5"/>
        <v>1611.2</v>
      </c>
      <c r="E33" s="54">
        <f t="shared" si="5"/>
        <v>373.6</v>
      </c>
      <c r="F33" s="54">
        <f t="shared" si="5"/>
        <v>191.75</v>
      </c>
      <c r="G33" s="54">
        <f t="shared" si="5"/>
        <v>63</v>
      </c>
      <c r="H33" s="54">
        <f t="shared" si="5"/>
        <v>186.56</v>
      </c>
      <c r="I33" s="54">
        <f t="shared" si="5"/>
        <v>78.3</v>
      </c>
      <c r="J33" s="54">
        <f t="shared" si="5"/>
        <v>203.9499</v>
      </c>
      <c r="K33" s="54">
        <f t="shared" si="5"/>
        <v>219.225</v>
      </c>
      <c r="L33" s="54">
        <f t="shared" si="5"/>
        <v>2316</v>
      </c>
      <c r="M33" s="54">
        <f t="shared" si="5"/>
        <v>1922.8</v>
      </c>
      <c r="N33" s="54">
        <f t="shared" si="5"/>
        <v>2008.1</v>
      </c>
      <c r="O33" s="54">
        <f t="shared" si="5"/>
        <v>908.15</v>
      </c>
      <c r="P33" s="54">
        <f t="shared" si="5"/>
        <v>682.44</v>
      </c>
      <c r="Q33" s="54">
        <f t="shared" si="5"/>
        <v>90.2</v>
      </c>
      <c r="R33" s="54">
        <f t="shared" si="5"/>
        <v>129.6</v>
      </c>
      <c r="S33" s="54">
        <f t="shared" si="5"/>
        <v>132</v>
      </c>
      <c r="T33" s="54">
        <f t="shared" si="5"/>
        <v>311.04</v>
      </c>
      <c r="U33" s="54">
        <f t="shared" si="5"/>
        <v>301.2</v>
      </c>
      <c r="V33" s="54">
        <f t="shared" si="5"/>
        <v>453.6</v>
      </c>
      <c r="W33" s="54">
        <f t="shared" si="5"/>
        <v>576</v>
      </c>
      <c r="X33" s="54">
        <f t="shared" si="5"/>
        <v>1596</v>
      </c>
      <c r="Y33" s="54">
        <f t="shared" si="5"/>
        <v>1929.6</v>
      </c>
      <c r="Z33" s="54">
        <f t="shared" si="5"/>
        <v>13</v>
      </c>
      <c r="AA33" s="54">
        <f t="shared" si="5"/>
        <v>88</v>
      </c>
      <c r="AB33" s="54">
        <f t="shared" si="5"/>
        <v>21</v>
      </c>
      <c r="AC33" s="74">
        <f>SUM(C33:AB33)</f>
        <v>17792.3149</v>
      </c>
    </row>
    <row r="34" ht="15.6" spans="1:29">
      <c r="A34" s="55"/>
      <c r="B34" s="55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56">
        <f>AC33/AC2</f>
        <v>164.743656481481</v>
      </c>
    </row>
    <row r="35" customFormat="1" ht="27" customHeight="1" spans="2:15">
      <c r="B35" s="57" t="s">
        <v>48</v>
      </c>
      <c r="M35" s="56"/>
      <c r="N35" s="90"/>
      <c r="O35" s="90"/>
    </row>
    <row r="36" customFormat="1" ht="27" customHeight="1" spans="2:15">
      <c r="B36" s="57" t="s">
        <v>49</v>
      </c>
      <c r="M36" s="56"/>
      <c r="N36" s="90"/>
      <c r="O36" s="90"/>
    </row>
    <row r="37" customFormat="1" ht="27" customHeight="1" spans="2:2">
      <c r="B37" s="57" t="s">
        <v>50</v>
      </c>
    </row>
  </sheetData>
  <mergeCells count="41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8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E38"/>
  <sheetViews>
    <sheetView topLeftCell="B1" workbookViewId="0">
      <pane ySplit="7" topLeftCell="A19" activePane="bottomLeft" state="frozen"/>
      <selection/>
      <selection pane="bottomLeft" activeCell="A31" sqref="$A31:$XFD31"/>
    </sheetView>
  </sheetViews>
  <sheetFormatPr defaultColWidth="11.537037037037" defaultRowHeight="13.2"/>
  <cols>
    <col min="1" max="1" width="6.33333333333333" customWidth="1"/>
    <col min="2" max="2" width="27.3333333333333" customWidth="1"/>
    <col min="3" max="3" width="7.11111111111111" customWidth="1"/>
    <col min="4" max="4" width="7" customWidth="1"/>
    <col min="5" max="5" width="6.55555555555556" customWidth="1"/>
    <col min="6" max="8" width="6.33333333333333" customWidth="1"/>
    <col min="9" max="9" width="7.11111111111111" customWidth="1"/>
    <col min="10" max="10" width="7.44444444444444" customWidth="1"/>
    <col min="11" max="11" width="6.22222222222222" customWidth="1"/>
    <col min="12" max="12" width="6.33333333333333" customWidth="1"/>
    <col min="13" max="13" width="6.77777777777778" customWidth="1"/>
    <col min="14" max="14" width="7.22222222222222" customWidth="1"/>
    <col min="15" max="15" width="6.22222222222222" customWidth="1"/>
    <col min="16" max="16" width="5.77777777777778" customWidth="1"/>
    <col min="17" max="17" width="6.55555555555556" customWidth="1"/>
    <col min="18" max="19" width="7.44444444444444" customWidth="1"/>
    <col min="20" max="20" width="7.11111111111111" customWidth="1"/>
    <col min="21" max="21" width="6.55555555555556" customWidth="1"/>
    <col min="22" max="23" width="7" customWidth="1"/>
    <col min="24" max="24" width="6.33333333333333" customWidth="1"/>
    <col min="25" max="25" width="5.33333333333333" customWidth="1"/>
    <col min="26" max="26" width="6.33333333333333" customWidth="1"/>
    <col min="27" max="27" width="6" customWidth="1"/>
    <col min="28" max="29" width="5.44444444444444" customWidth="1"/>
    <col min="30" max="30" width="6.33333333333333" customWidth="1"/>
    <col min="31" max="31" width="8.22222222222222" customWidth="1"/>
  </cols>
  <sheetData>
    <row r="1" s="1" customFormat="1" ht="22" customHeight="1" spans="1:1">
      <c r="A1" s="1" t="s">
        <v>0</v>
      </c>
    </row>
    <row r="2" customHeight="1" spans="1:31">
      <c r="A2" s="160"/>
      <c r="B2" s="108" t="s">
        <v>99</v>
      </c>
      <c r="C2" s="5" t="s">
        <v>2</v>
      </c>
      <c r="D2" s="5" t="s">
        <v>3</v>
      </c>
      <c r="E2" s="5" t="s">
        <v>4</v>
      </c>
      <c r="F2" s="5" t="s">
        <v>71</v>
      </c>
      <c r="G2" s="5" t="s">
        <v>7</v>
      </c>
      <c r="H2" s="5" t="s">
        <v>52</v>
      </c>
      <c r="I2" s="5" t="s">
        <v>5</v>
      </c>
      <c r="J2" s="5" t="s">
        <v>100</v>
      </c>
      <c r="K2" s="5" t="s">
        <v>10</v>
      </c>
      <c r="L2" s="5" t="s">
        <v>11</v>
      </c>
      <c r="M2" s="5" t="s">
        <v>57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72</v>
      </c>
      <c r="S2" s="5" t="s">
        <v>101</v>
      </c>
      <c r="T2" s="5" t="s">
        <v>17</v>
      </c>
      <c r="U2" s="5" t="s">
        <v>55</v>
      </c>
      <c r="V2" s="5" t="s">
        <v>56</v>
      </c>
      <c r="W2" s="5" t="s">
        <v>21</v>
      </c>
      <c r="X2" s="5" t="s">
        <v>23</v>
      </c>
      <c r="Y2" s="5" t="s">
        <v>102</v>
      </c>
      <c r="Z2" s="5" t="s">
        <v>103</v>
      </c>
      <c r="AA2" s="5" t="s">
        <v>104</v>
      </c>
      <c r="AB2" s="5" t="s">
        <v>26</v>
      </c>
      <c r="AC2" s="5" t="s">
        <v>27</v>
      </c>
      <c r="AD2" s="5" t="s">
        <v>105</v>
      </c>
      <c r="AE2" s="64">
        <v>125</v>
      </c>
    </row>
    <row r="3" spans="1:31">
      <c r="A3" s="160"/>
      <c r="B3" s="1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66"/>
    </row>
    <row r="4" spans="1:31">
      <c r="A4" s="160"/>
      <c r="B4" s="1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66"/>
    </row>
    <row r="5" ht="12" customHeight="1" spans="1:31">
      <c r="A5" s="160"/>
      <c r="B5" s="1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66"/>
    </row>
    <row r="6" spans="1:31">
      <c r="A6" s="160"/>
      <c r="B6" s="1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66"/>
    </row>
    <row r="7" ht="28" customHeight="1" spans="1:31">
      <c r="A7" s="161"/>
      <c r="B7" s="1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68"/>
    </row>
    <row r="8" ht="16" customHeight="1" spans="1:31">
      <c r="A8" s="98"/>
      <c r="B8" s="162"/>
      <c r="C8" s="79">
        <v>1</v>
      </c>
      <c r="D8" s="79">
        <v>2</v>
      </c>
      <c r="E8" s="79">
        <v>3</v>
      </c>
      <c r="F8" s="79">
        <v>4</v>
      </c>
      <c r="G8" s="79">
        <v>5</v>
      </c>
      <c r="H8" s="79">
        <v>6</v>
      </c>
      <c r="I8" s="79">
        <v>7</v>
      </c>
      <c r="J8" s="79">
        <v>8</v>
      </c>
      <c r="K8" s="79">
        <v>9</v>
      </c>
      <c r="L8" s="79">
        <v>10</v>
      </c>
      <c r="M8" s="79">
        <v>11</v>
      </c>
      <c r="N8" s="79">
        <v>12</v>
      </c>
      <c r="O8" s="79">
        <v>13</v>
      </c>
      <c r="P8" s="79">
        <v>14</v>
      </c>
      <c r="Q8" s="79">
        <v>15</v>
      </c>
      <c r="R8" s="79">
        <v>16</v>
      </c>
      <c r="S8" s="79">
        <v>17</v>
      </c>
      <c r="T8" s="79">
        <v>18</v>
      </c>
      <c r="U8" s="79">
        <v>19</v>
      </c>
      <c r="V8" s="79">
        <v>20</v>
      </c>
      <c r="W8" s="79">
        <v>21</v>
      </c>
      <c r="X8" s="79">
        <v>22</v>
      </c>
      <c r="Y8" s="79">
        <v>23</v>
      </c>
      <c r="Z8" s="79">
        <v>24</v>
      </c>
      <c r="AA8" s="79">
        <v>25</v>
      </c>
      <c r="AB8" s="79">
        <v>26</v>
      </c>
      <c r="AC8" s="79">
        <v>27</v>
      </c>
      <c r="AD8" s="79">
        <v>28</v>
      </c>
      <c r="AE8" s="15" t="s">
        <v>28</v>
      </c>
    </row>
    <row r="9" spans="1:31">
      <c r="A9" s="18" t="s">
        <v>29</v>
      </c>
      <c r="B9" s="19" t="s">
        <v>106</v>
      </c>
      <c r="C9" s="20">
        <v>0.1435</v>
      </c>
      <c r="D9" s="21"/>
      <c r="E9" s="21">
        <v>0.006</v>
      </c>
      <c r="F9" s="21">
        <v>0.015</v>
      </c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59"/>
      <c r="X9" s="59"/>
      <c r="Y9" s="59"/>
      <c r="Z9" s="59"/>
      <c r="AA9" s="59"/>
      <c r="AB9" s="59"/>
      <c r="AC9" s="59"/>
      <c r="AD9" s="59"/>
      <c r="AE9" s="70" t="s">
        <v>76</v>
      </c>
    </row>
    <row r="10" spans="1:31">
      <c r="A10" s="23"/>
      <c r="B10" s="24" t="s">
        <v>107</v>
      </c>
      <c r="C10" s="25"/>
      <c r="D10" s="26"/>
      <c r="E10" s="26">
        <v>0.008</v>
      </c>
      <c r="F10" s="26"/>
      <c r="G10" s="26">
        <v>0.0024</v>
      </c>
      <c r="H10" s="26"/>
      <c r="I10" s="27">
        <v>0.00063</v>
      </c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60"/>
      <c r="X10" s="60"/>
      <c r="Y10" s="60"/>
      <c r="Z10" s="60"/>
      <c r="AA10" s="60"/>
      <c r="AB10" s="60"/>
      <c r="AC10" s="60"/>
      <c r="AD10" s="60"/>
      <c r="AE10" s="71"/>
    </row>
    <row r="11" spans="1:31">
      <c r="A11" s="23"/>
      <c r="B11" s="28" t="s">
        <v>77</v>
      </c>
      <c r="C11" s="25"/>
      <c r="D11" s="26">
        <v>0.0098</v>
      </c>
      <c r="E11" s="26"/>
      <c r="F11" s="26"/>
      <c r="G11" s="26"/>
      <c r="H11" s="26">
        <v>0.012</v>
      </c>
      <c r="I11" s="27"/>
      <c r="J11" s="27"/>
      <c r="K11" s="26">
        <v>0.03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60"/>
      <c r="X11" s="60"/>
      <c r="Y11" s="60"/>
      <c r="Z11" s="60"/>
      <c r="AA11" s="60"/>
      <c r="AB11" s="60"/>
      <c r="AC11" s="60"/>
      <c r="AD11" s="60"/>
      <c r="AE11" s="71"/>
    </row>
    <row r="12" spans="1:31">
      <c r="A12" s="23"/>
      <c r="B12" s="24"/>
      <c r="C12" s="25"/>
      <c r="D12" s="26"/>
      <c r="E12" s="26"/>
      <c r="F12" s="26"/>
      <c r="G12" s="26"/>
      <c r="H12" s="26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60"/>
      <c r="X12" s="60"/>
      <c r="Y12" s="60"/>
      <c r="Z12" s="60"/>
      <c r="AA12" s="60"/>
      <c r="AB12" s="60"/>
      <c r="AC12" s="60"/>
      <c r="AD12" s="60"/>
      <c r="AE12" s="71"/>
    </row>
    <row r="13" ht="13.95" spans="1:31">
      <c r="A13" s="29"/>
      <c r="B13" s="30"/>
      <c r="C13" s="31"/>
      <c r="D13" s="32"/>
      <c r="E13" s="32"/>
      <c r="F13" s="32"/>
      <c r="G13" s="32"/>
      <c r="H13" s="32"/>
      <c r="I13" s="33"/>
      <c r="J13" s="33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61"/>
      <c r="X13" s="61"/>
      <c r="Y13" s="61"/>
      <c r="Z13" s="61"/>
      <c r="AA13" s="61"/>
      <c r="AB13" s="61"/>
      <c r="AC13" s="61"/>
      <c r="AD13" s="61"/>
      <c r="AE13" s="71"/>
    </row>
    <row r="14" spans="1:31">
      <c r="A14" s="18" t="s">
        <v>34</v>
      </c>
      <c r="B14" s="19" t="s">
        <v>100</v>
      </c>
      <c r="C14" s="20"/>
      <c r="D14" s="21"/>
      <c r="E14" s="21"/>
      <c r="F14" s="21"/>
      <c r="G14" s="21"/>
      <c r="H14" s="21"/>
      <c r="I14" s="22"/>
      <c r="J14" s="21">
        <v>0.126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59"/>
      <c r="X14" s="59"/>
      <c r="Y14" s="59"/>
      <c r="Z14" s="59"/>
      <c r="AA14" s="59"/>
      <c r="AB14" s="59"/>
      <c r="AC14" s="59"/>
      <c r="AD14" s="59"/>
      <c r="AE14" s="71"/>
    </row>
    <row r="15" spans="1:31">
      <c r="A15" s="23"/>
      <c r="B15" s="24"/>
      <c r="C15" s="25"/>
      <c r="D15" s="26"/>
      <c r="E15" s="26"/>
      <c r="F15" s="26"/>
      <c r="G15" s="26"/>
      <c r="H15" s="26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60"/>
      <c r="X15" s="60"/>
      <c r="Y15" s="60"/>
      <c r="Z15" s="60"/>
      <c r="AA15" s="60"/>
      <c r="AB15" s="60"/>
      <c r="AC15" s="60"/>
      <c r="AD15" s="60"/>
      <c r="AE15" s="71"/>
    </row>
    <row r="16" spans="1:31">
      <c r="A16" s="23"/>
      <c r="B16" s="24"/>
      <c r="C16" s="25"/>
      <c r="D16" s="26"/>
      <c r="E16" s="26"/>
      <c r="F16" s="26"/>
      <c r="G16" s="26"/>
      <c r="H16" s="26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60"/>
      <c r="X16" s="60"/>
      <c r="Y16" s="60"/>
      <c r="Z16" s="60"/>
      <c r="AA16" s="60"/>
      <c r="AB16" s="60"/>
      <c r="AC16" s="60"/>
      <c r="AD16" s="60"/>
      <c r="AE16" s="71"/>
    </row>
    <row r="17" ht="13.95" spans="1:31">
      <c r="A17" s="34"/>
      <c r="B17" s="80"/>
      <c r="C17" s="35"/>
      <c r="D17" s="36"/>
      <c r="E17" s="36"/>
      <c r="F17" s="36"/>
      <c r="G17" s="36"/>
      <c r="H17" s="36"/>
      <c r="I17" s="37"/>
      <c r="J17" s="3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62"/>
      <c r="X17" s="62"/>
      <c r="Y17" s="62"/>
      <c r="Z17" s="62"/>
      <c r="AA17" s="62"/>
      <c r="AB17" s="62"/>
      <c r="AC17" s="62"/>
      <c r="AD17" s="62"/>
      <c r="AE17" s="71"/>
    </row>
    <row r="18" ht="29" customHeight="1" spans="1:31">
      <c r="A18" s="38" t="s">
        <v>35</v>
      </c>
      <c r="B18" s="163" t="s">
        <v>36</v>
      </c>
      <c r="C18" s="20"/>
      <c r="D18" s="21"/>
      <c r="E18" s="21">
        <v>0.001</v>
      </c>
      <c r="F18" s="21"/>
      <c r="G18" s="21"/>
      <c r="H18" s="21"/>
      <c r="I18" s="22"/>
      <c r="J18" s="22"/>
      <c r="K18" s="21"/>
      <c r="L18" s="21"/>
      <c r="M18" s="21"/>
      <c r="N18" s="21">
        <v>0.096</v>
      </c>
      <c r="O18" s="21">
        <v>0.01</v>
      </c>
      <c r="P18" s="21">
        <v>0.01</v>
      </c>
      <c r="Q18" s="21">
        <v>0.00204</v>
      </c>
      <c r="R18" s="21">
        <v>0.0752</v>
      </c>
      <c r="S18" s="21"/>
      <c r="T18" s="21">
        <v>0.039</v>
      </c>
      <c r="U18" s="21"/>
      <c r="V18" s="21"/>
      <c r="W18" s="59">
        <v>0.006</v>
      </c>
      <c r="X18" s="59">
        <v>0.0292</v>
      </c>
      <c r="Y18" s="59"/>
      <c r="Z18" s="59"/>
      <c r="AA18" s="59"/>
      <c r="AB18" s="59"/>
      <c r="AC18" s="59"/>
      <c r="AD18" s="59"/>
      <c r="AE18" s="71"/>
    </row>
    <row r="19" spans="1:31">
      <c r="A19" s="40"/>
      <c r="B19" s="164" t="s">
        <v>108</v>
      </c>
      <c r="C19" s="25"/>
      <c r="D19" s="26"/>
      <c r="E19" s="26"/>
      <c r="F19" s="26"/>
      <c r="G19" s="26"/>
      <c r="H19" s="26"/>
      <c r="I19" s="27"/>
      <c r="J19" s="27"/>
      <c r="K19" s="26"/>
      <c r="L19" s="26"/>
      <c r="M19" s="26"/>
      <c r="N19" s="26"/>
      <c r="O19" s="26">
        <v>0.005</v>
      </c>
      <c r="P19" s="26"/>
      <c r="Q19" s="26">
        <v>0.00632</v>
      </c>
      <c r="R19" s="26">
        <v>0.0294</v>
      </c>
      <c r="S19" s="26">
        <v>0.034</v>
      </c>
      <c r="T19" s="26"/>
      <c r="U19" s="26">
        <v>0.0062</v>
      </c>
      <c r="V19" s="26">
        <v>0.019</v>
      </c>
      <c r="W19" s="60">
        <v>0.005</v>
      </c>
      <c r="X19" s="60"/>
      <c r="Y19" s="60"/>
      <c r="Z19" s="60"/>
      <c r="AA19" s="60"/>
      <c r="AB19" s="60"/>
      <c r="AC19" s="60"/>
      <c r="AD19" s="60"/>
      <c r="AE19" s="71"/>
    </row>
    <row r="20" spans="1:31">
      <c r="A20" s="40"/>
      <c r="B20" s="164" t="s">
        <v>109</v>
      </c>
      <c r="C20" s="25">
        <v>0.0395</v>
      </c>
      <c r="D20" s="26">
        <v>0.0052</v>
      </c>
      <c r="E20" s="26"/>
      <c r="F20" s="26"/>
      <c r="G20" s="26"/>
      <c r="H20" s="26"/>
      <c r="I20" s="27"/>
      <c r="J20" s="27"/>
      <c r="K20" s="26"/>
      <c r="L20" s="26"/>
      <c r="M20" s="26"/>
      <c r="N20" s="26">
        <v>0.224</v>
      </c>
      <c r="O20" s="26"/>
      <c r="P20" s="26"/>
      <c r="Q20" s="26"/>
      <c r="R20" s="26"/>
      <c r="S20" s="26"/>
      <c r="T20" s="26"/>
      <c r="U20" s="26"/>
      <c r="V20" s="26"/>
      <c r="W20" s="60"/>
      <c r="X20" s="60"/>
      <c r="Y20" s="60"/>
      <c r="Z20" s="60"/>
      <c r="AA20" s="60"/>
      <c r="AB20" s="60"/>
      <c r="AC20" s="60"/>
      <c r="AD20" s="60"/>
      <c r="AE20" s="71"/>
    </row>
    <row r="21" ht="14" customHeight="1" spans="1:31">
      <c r="A21" s="40"/>
      <c r="B21" s="164" t="s">
        <v>39</v>
      </c>
      <c r="C21" s="25"/>
      <c r="D21" s="26"/>
      <c r="E21" s="26">
        <v>0.00144</v>
      </c>
      <c r="F21" s="26"/>
      <c r="G21" s="26"/>
      <c r="H21" s="26"/>
      <c r="I21" s="27"/>
      <c r="J21" s="27"/>
      <c r="K21" s="26"/>
      <c r="L21" s="26"/>
      <c r="M21" s="26"/>
      <c r="N21" s="26"/>
      <c r="O21" s="26">
        <v>0.005</v>
      </c>
      <c r="P21" s="26"/>
      <c r="Q21" s="26">
        <v>0.0032</v>
      </c>
      <c r="R21" s="26"/>
      <c r="S21" s="26"/>
      <c r="T21" s="26"/>
      <c r="U21" s="26"/>
      <c r="V21" s="26"/>
      <c r="W21" s="60"/>
      <c r="X21" s="60"/>
      <c r="Y21" s="60"/>
      <c r="Z21" s="60">
        <v>0.036</v>
      </c>
      <c r="AA21" s="60"/>
      <c r="AB21" s="60"/>
      <c r="AC21" s="60"/>
      <c r="AD21" s="60"/>
      <c r="AE21" s="71"/>
    </row>
    <row r="22" spans="1:31">
      <c r="A22" s="40"/>
      <c r="B22" s="165" t="s">
        <v>81</v>
      </c>
      <c r="C22" s="25"/>
      <c r="D22" s="26"/>
      <c r="E22" s="26">
        <v>0.007</v>
      </c>
      <c r="F22" s="26"/>
      <c r="G22" s="26"/>
      <c r="H22" s="26"/>
      <c r="I22" s="27"/>
      <c r="J22" s="27"/>
      <c r="K22" s="26"/>
      <c r="L22" s="26"/>
      <c r="M22" s="26">
        <v>0.02</v>
      </c>
      <c r="N22" s="26"/>
      <c r="O22" s="26"/>
      <c r="P22" s="26"/>
      <c r="Q22" s="26"/>
      <c r="R22" s="26"/>
      <c r="S22" s="26"/>
      <c r="T22" s="26"/>
      <c r="U22" s="26"/>
      <c r="V22" s="26"/>
      <c r="W22" s="60"/>
      <c r="X22" s="60"/>
      <c r="Y22" s="60"/>
      <c r="Z22" s="60"/>
      <c r="AA22" s="60"/>
      <c r="AB22" s="60"/>
      <c r="AC22" s="60"/>
      <c r="AD22" s="60"/>
      <c r="AE22" s="71"/>
    </row>
    <row r="23" spans="1:31">
      <c r="A23" s="40"/>
      <c r="B23" s="166" t="s">
        <v>40</v>
      </c>
      <c r="C23" s="25"/>
      <c r="D23" s="26"/>
      <c r="E23" s="26"/>
      <c r="F23" s="26"/>
      <c r="G23" s="26"/>
      <c r="H23" s="26"/>
      <c r="I23" s="27"/>
      <c r="J23" s="27"/>
      <c r="K23" s="26"/>
      <c r="L23" s="26">
        <v>0.0504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60"/>
      <c r="X23" s="60"/>
      <c r="Y23" s="60"/>
      <c r="Z23" s="60"/>
      <c r="AA23" s="60"/>
      <c r="AB23" s="60"/>
      <c r="AC23" s="60"/>
      <c r="AD23" s="60"/>
      <c r="AE23" s="71"/>
    </row>
    <row r="24" ht="13.95" spans="1:31">
      <c r="A24" s="43"/>
      <c r="B24" s="167"/>
      <c r="C24" s="31"/>
      <c r="D24" s="32"/>
      <c r="E24" s="32"/>
      <c r="F24" s="32"/>
      <c r="G24" s="32"/>
      <c r="H24" s="32"/>
      <c r="I24" s="33"/>
      <c r="J24" s="33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61"/>
      <c r="X24" s="61"/>
      <c r="Y24" s="61"/>
      <c r="Z24" s="61"/>
      <c r="AA24" s="61"/>
      <c r="AB24" s="61"/>
      <c r="AC24" s="61"/>
      <c r="AD24" s="61"/>
      <c r="AE24" s="71"/>
    </row>
    <row r="25" spans="1:31">
      <c r="A25" s="38" t="s">
        <v>41</v>
      </c>
      <c r="B25" s="168" t="s">
        <v>110</v>
      </c>
      <c r="C25" s="20">
        <v>0.025</v>
      </c>
      <c r="D25" s="21"/>
      <c r="E25" s="21">
        <v>0.0051</v>
      </c>
      <c r="F25" s="21"/>
      <c r="G25" s="21"/>
      <c r="H25" s="21"/>
      <c r="I25" s="22"/>
      <c r="J25" s="22"/>
      <c r="K25" s="21"/>
      <c r="L25" s="21"/>
      <c r="M25" s="21"/>
      <c r="N25" s="21"/>
      <c r="O25" s="21"/>
      <c r="P25" s="21"/>
      <c r="Q25" s="21">
        <v>0.0113</v>
      </c>
      <c r="R25" s="21"/>
      <c r="S25" s="21"/>
      <c r="T25" s="21"/>
      <c r="U25" s="21">
        <v>0.0444</v>
      </c>
      <c r="V25" s="21"/>
      <c r="W25" s="59"/>
      <c r="X25" s="59"/>
      <c r="Y25" s="59">
        <v>1.5</v>
      </c>
      <c r="Z25" s="59"/>
      <c r="AA25" s="59">
        <v>15</v>
      </c>
      <c r="AB25" s="59"/>
      <c r="AC25" s="59"/>
      <c r="AD25" s="59">
        <v>0.024</v>
      </c>
      <c r="AE25" s="71"/>
    </row>
    <row r="26" spans="1:31">
      <c r="A26" s="40"/>
      <c r="B26" s="165" t="s">
        <v>107</v>
      </c>
      <c r="C26" s="25"/>
      <c r="D26" s="26"/>
      <c r="E26" s="26">
        <v>0.00734</v>
      </c>
      <c r="F26" s="26"/>
      <c r="G26" s="26"/>
      <c r="H26" s="26"/>
      <c r="I26" s="27">
        <v>0.0006</v>
      </c>
      <c r="J26" s="27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60"/>
      <c r="X26" s="60">
        <v>0.0031</v>
      </c>
      <c r="Y26" s="60"/>
      <c r="Z26" s="60"/>
      <c r="AA26" s="60"/>
      <c r="AB26" s="60"/>
      <c r="AC26" s="60"/>
      <c r="AD26" s="60"/>
      <c r="AE26" s="71"/>
    </row>
    <row r="27" spans="1:31">
      <c r="A27" s="40"/>
      <c r="B27" s="82"/>
      <c r="C27" s="83"/>
      <c r="D27" s="84"/>
      <c r="E27" s="84"/>
      <c r="F27" s="84"/>
      <c r="G27" s="84"/>
      <c r="H27" s="84"/>
      <c r="I27" s="86"/>
      <c r="J27" s="8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62"/>
      <c r="X27" s="62"/>
      <c r="Y27" s="62"/>
      <c r="Z27" s="62"/>
      <c r="AA27" s="62"/>
      <c r="AB27" s="62"/>
      <c r="AC27" s="62"/>
      <c r="AD27" s="62"/>
      <c r="AE27" s="71"/>
    </row>
    <row r="28" spans="1:31">
      <c r="A28" s="40"/>
      <c r="B28" s="82"/>
      <c r="C28" s="83"/>
      <c r="D28" s="84"/>
      <c r="E28" s="84"/>
      <c r="F28" s="84"/>
      <c r="G28" s="84"/>
      <c r="H28" s="84"/>
      <c r="I28" s="86"/>
      <c r="J28" s="8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62"/>
      <c r="X28" s="62"/>
      <c r="Y28" s="62"/>
      <c r="Z28" s="62"/>
      <c r="AA28" s="62"/>
      <c r="AB28" s="62"/>
      <c r="AC28" s="62"/>
      <c r="AD28" s="62"/>
      <c r="AE28" s="71"/>
    </row>
    <row r="29" ht="13.95" spans="1:31">
      <c r="A29" s="43"/>
      <c r="B29" s="30"/>
      <c r="C29" s="31"/>
      <c r="D29" s="32"/>
      <c r="E29" s="32"/>
      <c r="F29" s="32"/>
      <c r="G29" s="32"/>
      <c r="H29" s="32"/>
      <c r="I29" s="33"/>
      <c r="J29" s="33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61"/>
      <c r="X29" s="61"/>
      <c r="Y29" s="61"/>
      <c r="Z29" s="61"/>
      <c r="AA29" s="61"/>
      <c r="AB29" s="61">
        <v>1</v>
      </c>
      <c r="AC29" s="61">
        <v>0.5</v>
      </c>
      <c r="AD29" s="61"/>
      <c r="AE29" s="87"/>
    </row>
    <row r="30" ht="15.6" spans="1:31">
      <c r="A30" s="45" t="s">
        <v>44</v>
      </c>
      <c r="B30" s="46"/>
      <c r="C30" s="20">
        <f t="shared" ref="C30:H30" si="0">SUM(C9:C29)</f>
        <v>0.208</v>
      </c>
      <c r="D30" s="21">
        <f t="shared" si="0"/>
        <v>0.015</v>
      </c>
      <c r="E30" s="21">
        <f t="shared" si="0"/>
        <v>0.03588</v>
      </c>
      <c r="F30" s="21">
        <f t="shared" si="0"/>
        <v>0.015</v>
      </c>
      <c r="G30" s="21">
        <f t="shared" si="0"/>
        <v>0.0024</v>
      </c>
      <c r="H30" s="21">
        <f t="shared" si="0"/>
        <v>0.012</v>
      </c>
      <c r="I30" s="22">
        <f t="shared" ref="I30:W30" si="1">SUM(I9:I29)</f>
        <v>0.00123</v>
      </c>
      <c r="J30" s="22">
        <f t="shared" si="1"/>
        <v>0.126</v>
      </c>
      <c r="K30" s="21">
        <f t="shared" si="1"/>
        <v>0.03</v>
      </c>
      <c r="L30" s="21">
        <f t="shared" si="1"/>
        <v>0.0504</v>
      </c>
      <c r="M30" s="21">
        <f t="shared" si="1"/>
        <v>0.02</v>
      </c>
      <c r="N30" s="21">
        <f t="shared" si="1"/>
        <v>0.32</v>
      </c>
      <c r="O30" s="21">
        <f t="shared" si="1"/>
        <v>0.02</v>
      </c>
      <c r="P30" s="21">
        <f t="shared" si="1"/>
        <v>0.01</v>
      </c>
      <c r="Q30" s="21">
        <f t="shared" si="1"/>
        <v>0.02286</v>
      </c>
      <c r="R30" s="21">
        <f t="shared" si="1"/>
        <v>0.1046</v>
      </c>
      <c r="S30" s="21">
        <f t="shared" si="1"/>
        <v>0.034</v>
      </c>
      <c r="T30" s="21">
        <f t="shared" si="1"/>
        <v>0.039</v>
      </c>
      <c r="U30" s="21">
        <f t="shared" si="1"/>
        <v>0.0506</v>
      </c>
      <c r="V30" s="21">
        <f t="shared" si="1"/>
        <v>0.019</v>
      </c>
      <c r="W30" s="21">
        <f t="shared" si="1"/>
        <v>0.011</v>
      </c>
      <c r="X30" s="21">
        <f t="shared" ref="X30:AC30" si="2">SUM(X9:X29)</f>
        <v>0.0323</v>
      </c>
      <c r="Y30" s="21">
        <f t="shared" si="2"/>
        <v>1.5</v>
      </c>
      <c r="Z30" s="21">
        <f t="shared" si="2"/>
        <v>0.036</v>
      </c>
      <c r="AA30" s="21">
        <v>15</v>
      </c>
      <c r="AB30" s="21">
        <v>1</v>
      </c>
      <c r="AC30" s="21">
        <v>0.5</v>
      </c>
      <c r="AD30" s="21">
        <f>SUM(AD9:AD29)</f>
        <v>0.024</v>
      </c>
      <c r="AE30" s="19"/>
    </row>
    <row r="31" ht="15.6" hidden="1" spans="1:31">
      <c r="A31" s="47" t="s">
        <v>45</v>
      </c>
      <c r="B31" s="48"/>
      <c r="C31" s="25">
        <f t="shared" ref="C31:H31" si="3">125*C30</f>
        <v>26</v>
      </c>
      <c r="D31" s="25">
        <f t="shared" si="3"/>
        <v>1.875</v>
      </c>
      <c r="E31" s="25">
        <f t="shared" si="3"/>
        <v>4.485</v>
      </c>
      <c r="F31" s="25">
        <f t="shared" si="3"/>
        <v>1.875</v>
      </c>
      <c r="G31" s="25">
        <f t="shared" si="3"/>
        <v>0.3</v>
      </c>
      <c r="H31" s="25">
        <f t="shared" si="3"/>
        <v>1.5</v>
      </c>
      <c r="I31" s="25">
        <f t="shared" ref="I31:AB31" si="4">125*I30</f>
        <v>0.15375</v>
      </c>
      <c r="J31" s="25">
        <f t="shared" si="4"/>
        <v>15.75</v>
      </c>
      <c r="K31" s="25">
        <f t="shared" si="4"/>
        <v>3.75</v>
      </c>
      <c r="L31" s="25">
        <f t="shared" si="4"/>
        <v>6.3</v>
      </c>
      <c r="M31" s="25">
        <f t="shared" si="4"/>
        <v>2.5</v>
      </c>
      <c r="N31" s="25">
        <f t="shared" si="4"/>
        <v>40</v>
      </c>
      <c r="O31" s="25">
        <f t="shared" si="4"/>
        <v>2.5</v>
      </c>
      <c r="P31" s="25">
        <f t="shared" si="4"/>
        <v>1.25</v>
      </c>
      <c r="Q31" s="25">
        <f t="shared" si="4"/>
        <v>2.8575</v>
      </c>
      <c r="R31" s="25">
        <f t="shared" si="4"/>
        <v>13.075</v>
      </c>
      <c r="S31" s="25">
        <f t="shared" si="4"/>
        <v>4.25</v>
      </c>
      <c r="T31" s="25">
        <f t="shared" si="4"/>
        <v>4.875</v>
      </c>
      <c r="U31" s="25">
        <f t="shared" si="4"/>
        <v>6.325</v>
      </c>
      <c r="V31" s="25">
        <f t="shared" si="4"/>
        <v>2.375</v>
      </c>
      <c r="W31" s="25">
        <f t="shared" si="4"/>
        <v>1.375</v>
      </c>
      <c r="X31" s="25">
        <f t="shared" si="4"/>
        <v>4.0375</v>
      </c>
      <c r="Y31" s="25">
        <v>1.5</v>
      </c>
      <c r="Z31" s="25">
        <f>125*Z30</f>
        <v>4.5</v>
      </c>
      <c r="AA31" s="25">
        <v>15</v>
      </c>
      <c r="AB31" s="25">
        <v>1</v>
      </c>
      <c r="AC31" s="25">
        <v>0.5</v>
      </c>
      <c r="AD31" s="25">
        <f>125*AD30</f>
        <v>3</v>
      </c>
      <c r="AE31" s="88"/>
    </row>
    <row r="32" ht="15.6" spans="1:31">
      <c r="A32" s="47" t="s">
        <v>45</v>
      </c>
      <c r="B32" s="48"/>
      <c r="C32" s="49">
        <f t="shared" ref="C32:H32" si="5">ROUND(C31,2)</f>
        <v>26</v>
      </c>
      <c r="D32" s="50">
        <f t="shared" si="5"/>
        <v>1.88</v>
      </c>
      <c r="E32" s="50">
        <f t="shared" si="5"/>
        <v>4.49</v>
      </c>
      <c r="F32" s="50">
        <f t="shared" si="5"/>
        <v>1.88</v>
      </c>
      <c r="G32" s="50">
        <f t="shared" si="5"/>
        <v>0.3</v>
      </c>
      <c r="H32" s="50">
        <f t="shared" si="5"/>
        <v>1.5</v>
      </c>
      <c r="I32" s="50">
        <f t="shared" ref="I32:X32" si="6">ROUND(I31,2)</f>
        <v>0.15</v>
      </c>
      <c r="J32" s="50">
        <f t="shared" si="6"/>
        <v>15.75</v>
      </c>
      <c r="K32" s="50">
        <f t="shared" si="6"/>
        <v>3.75</v>
      </c>
      <c r="L32" s="50">
        <f t="shared" si="6"/>
        <v>6.3</v>
      </c>
      <c r="M32" s="50">
        <f t="shared" si="6"/>
        <v>2.5</v>
      </c>
      <c r="N32" s="50">
        <f t="shared" si="6"/>
        <v>40</v>
      </c>
      <c r="O32" s="50">
        <f t="shared" si="6"/>
        <v>2.5</v>
      </c>
      <c r="P32" s="50">
        <f t="shared" si="6"/>
        <v>1.25</v>
      </c>
      <c r="Q32" s="50">
        <f t="shared" si="6"/>
        <v>2.86</v>
      </c>
      <c r="R32" s="50">
        <f t="shared" si="6"/>
        <v>13.08</v>
      </c>
      <c r="S32" s="50">
        <f t="shared" si="6"/>
        <v>4.25</v>
      </c>
      <c r="T32" s="50">
        <f t="shared" si="6"/>
        <v>4.88</v>
      </c>
      <c r="U32" s="50">
        <f t="shared" si="6"/>
        <v>6.33</v>
      </c>
      <c r="V32" s="58">
        <f t="shared" si="6"/>
        <v>2.38</v>
      </c>
      <c r="W32" s="58">
        <f t="shared" si="6"/>
        <v>1.38</v>
      </c>
      <c r="X32" s="58">
        <f t="shared" si="6"/>
        <v>4.04</v>
      </c>
      <c r="Y32" s="58">
        <v>1.5</v>
      </c>
      <c r="Z32" s="58">
        <f>ROUND(Z31,2)</f>
        <v>4.5</v>
      </c>
      <c r="AA32" s="58">
        <v>15</v>
      </c>
      <c r="AB32" s="58">
        <v>1</v>
      </c>
      <c r="AC32" s="58">
        <v>0.5</v>
      </c>
      <c r="AD32" s="58">
        <f>ROUND(AD31,2)</f>
        <v>3</v>
      </c>
      <c r="AE32" s="88"/>
    </row>
    <row r="33" ht="15.6" spans="1:31">
      <c r="A33" s="47" t="s">
        <v>46</v>
      </c>
      <c r="B33" s="48"/>
      <c r="C33" s="49">
        <v>77</v>
      </c>
      <c r="D33" s="51">
        <v>760</v>
      </c>
      <c r="E33" s="51">
        <v>80</v>
      </c>
      <c r="F33" s="50">
        <v>105.55</v>
      </c>
      <c r="G33" s="50">
        <v>180</v>
      </c>
      <c r="H33" s="50">
        <v>550</v>
      </c>
      <c r="I33" s="51">
        <v>1475</v>
      </c>
      <c r="J33" s="50">
        <v>148.8888</v>
      </c>
      <c r="K33" s="51">
        <v>62.37</v>
      </c>
      <c r="L33" s="51">
        <v>39.5</v>
      </c>
      <c r="M33" s="50">
        <v>200</v>
      </c>
      <c r="N33" s="50">
        <v>47</v>
      </c>
      <c r="O33" s="50">
        <v>41</v>
      </c>
      <c r="P33" s="50">
        <v>60</v>
      </c>
      <c r="Q33" s="50">
        <v>220</v>
      </c>
      <c r="R33" s="50">
        <v>230</v>
      </c>
      <c r="S33" s="50">
        <v>600</v>
      </c>
      <c r="T33" s="50">
        <v>80</v>
      </c>
      <c r="U33" s="50">
        <v>96</v>
      </c>
      <c r="V33" s="58">
        <v>470</v>
      </c>
      <c r="W33" s="58">
        <v>350</v>
      </c>
      <c r="X33" s="58">
        <v>45</v>
      </c>
      <c r="Y33" s="72">
        <v>18</v>
      </c>
      <c r="Z33" s="58">
        <v>127</v>
      </c>
      <c r="AA33" s="58">
        <v>11</v>
      </c>
      <c r="AB33" s="72">
        <v>13</v>
      </c>
      <c r="AC33" s="72">
        <v>13</v>
      </c>
      <c r="AD33" s="72">
        <v>110</v>
      </c>
      <c r="AE33" s="73"/>
    </row>
    <row r="34" ht="16.35" spans="1:31">
      <c r="A34" s="52" t="s">
        <v>47</v>
      </c>
      <c r="B34" s="53"/>
      <c r="C34" s="54">
        <f t="shared" ref="C34:H34" si="7">C32*C33</f>
        <v>2002</v>
      </c>
      <c r="D34" s="172">
        <f t="shared" si="7"/>
        <v>1428.8</v>
      </c>
      <c r="E34" s="172">
        <f t="shared" si="7"/>
        <v>359.2</v>
      </c>
      <c r="F34" s="172">
        <f t="shared" si="7"/>
        <v>198.434</v>
      </c>
      <c r="G34" s="172">
        <f t="shared" si="7"/>
        <v>54</v>
      </c>
      <c r="H34" s="172">
        <f t="shared" si="7"/>
        <v>825</v>
      </c>
      <c r="I34" s="172">
        <f t="shared" ref="I34:W34" si="8">I32*I33</f>
        <v>221.25</v>
      </c>
      <c r="J34" s="172">
        <f t="shared" si="8"/>
        <v>2344.9986</v>
      </c>
      <c r="K34" s="172">
        <f t="shared" si="8"/>
        <v>233.8875</v>
      </c>
      <c r="L34" s="172">
        <f t="shared" si="8"/>
        <v>248.85</v>
      </c>
      <c r="M34" s="172">
        <f t="shared" si="8"/>
        <v>500</v>
      </c>
      <c r="N34" s="172">
        <f t="shared" si="8"/>
        <v>1880</v>
      </c>
      <c r="O34" s="172">
        <f t="shared" si="8"/>
        <v>102.5</v>
      </c>
      <c r="P34" s="172">
        <f t="shared" si="8"/>
        <v>75</v>
      </c>
      <c r="Q34" s="172">
        <f t="shared" si="8"/>
        <v>629.2</v>
      </c>
      <c r="R34" s="172">
        <f t="shared" si="8"/>
        <v>3008.4</v>
      </c>
      <c r="S34" s="172">
        <f t="shared" si="8"/>
        <v>2550</v>
      </c>
      <c r="T34" s="172">
        <f t="shared" si="8"/>
        <v>390.4</v>
      </c>
      <c r="U34" s="172">
        <f t="shared" si="8"/>
        <v>607.68</v>
      </c>
      <c r="V34" s="172">
        <f t="shared" si="8"/>
        <v>1118.6</v>
      </c>
      <c r="W34" s="172">
        <f t="shared" si="8"/>
        <v>483</v>
      </c>
      <c r="X34" s="172">
        <f t="shared" ref="X34:AD34" si="9">X32*X33</f>
        <v>181.8</v>
      </c>
      <c r="Y34" s="172">
        <f t="shared" si="9"/>
        <v>27</v>
      </c>
      <c r="Z34" s="172">
        <f t="shared" si="9"/>
        <v>571.5</v>
      </c>
      <c r="AA34" s="172">
        <f t="shared" si="9"/>
        <v>165</v>
      </c>
      <c r="AB34" s="172">
        <f t="shared" si="9"/>
        <v>13</v>
      </c>
      <c r="AC34" s="172">
        <f t="shared" si="9"/>
        <v>6.5</v>
      </c>
      <c r="AD34" s="172">
        <f t="shared" si="9"/>
        <v>330</v>
      </c>
      <c r="AE34" s="74">
        <f>SUM(C34:AD34)</f>
        <v>20556.0001</v>
      </c>
    </row>
    <row r="35" ht="15.6" spans="1:31">
      <c r="A35" s="55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>
        <f>AE34/AE2</f>
        <v>164.4480008</v>
      </c>
    </row>
    <row r="36" customFormat="1" ht="27" customHeight="1" spans="2:16">
      <c r="B36" s="57" t="s">
        <v>111</v>
      </c>
      <c r="P36" s="56"/>
    </row>
    <row r="37" customFormat="1" ht="27" customHeight="1" spans="2:16">
      <c r="B37" s="57" t="s">
        <v>112</v>
      </c>
      <c r="P37" s="56"/>
    </row>
    <row r="38" customFormat="1" ht="27" customHeight="1" spans="2:2">
      <c r="B38" s="57" t="s">
        <v>113</v>
      </c>
    </row>
  </sheetData>
  <mergeCells count="43">
    <mergeCell ref="A1:AE1"/>
    <mergeCell ref="A30:B30"/>
    <mergeCell ref="A31:B31"/>
    <mergeCell ref="A32:B32"/>
    <mergeCell ref="A33:B33"/>
    <mergeCell ref="A34:B34"/>
    <mergeCell ref="A35:B35"/>
    <mergeCell ref="A2:A7"/>
    <mergeCell ref="A9:A13"/>
    <mergeCell ref="A14:A17"/>
    <mergeCell ref="A18:A24"/>
    <mergeCell ref="A25:A29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E2:AE7"/>
    <mergeCell ref="AE9:AE29"/>
  </mergeCells>
  <pageMargins left="0.0784722222222222" right="0.196527777777778" top="1.05069444444444" bottom="1.05069444444444" header="0.708333333333333" footer="0.786805555555556"/>
  <pageSetup paperSize="9" scale="70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6"/>
  <sheetViews>
    <sheetView workbookViewId="0">
      <pane ySplit="7" topLeftCell="A19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4.4444444444444" customWidth="1"/>
    <col min="3" max="3" width="7.55555555555556" customWidth="1"/>
    <col min="4" max="4" width="7.22222222222222" customWidth="1"/>
    <col min="5" max="5" width="6.33333333333333" customWidth="1"/>
    <col min="6" max="7" width="6.22222222222222" customWidth="1"/>
    <col min="8" max="8" width="7" customWidth="1"/>
    <col min="9" max="10" width="6" customWidth="1"/>
    <col min="11" max="12" width="6.11111111111111" customWidth="1"/>
    <col min="13" max="13" width="6.44444444444444" customWidth="1"/>
    <col min="14" max="14" width="6.33333333333333" customWidth="1"/>
    <col min="15" max="15" width="7" customWidth="1"/>
    <col min="16" max="16" width="6" customWidth="1"/>
    <col min="17" max="17" width="6.11111111111111" customWidth="1"/>
    <col min="18" max="18" width="6.44444444444444" customWidth="1"/>
    <col min="19" max="21" width="7.22222222222222" customWidth="1"/>
    <col min="22" max="23" width="6" customWidth="1"/>
    <col min="24" max="24" width="5.44444444444444" customWidth="1"/>
    <col min="25" max="25" width="5.22222222222222" customWidth="1"/>
    <col min="26" max="26" width="6.55555555555556" customWidth="1"/>
    <col min="27" max="27" width="6" customWidth="1"/>
    <col min="28" max="28" width="8.11111111111111" customWidth="1"/>
  </cols>
  <sheetData>
    <row r="1" s="1" customFormat="1" ht="43" customHeight="1" spans="1:1">
      <c r="A1" s="1" t="s">
        <v>0</v>
      </c>
    </row>
    <row r="2" customHeight="1" spans="1:28">
      <c r="A2" s="92"/>
      <c r="B2" s="93" t="s">
        <v>114</v>
      </c>
      <c r="C2" s="4" t="s">
        <v>2</v>
      </c>
      <c r="D2" s="5" t="s">
        <v>3</v>
      </c>
      <c r="E2" s="5" t="s">
        <v>4</v>
      </c>
      <c r="F2" s="5" t="s">
        <v>70</v>
      </c>
      <c r="G2" s="5" t="s">
        <v>85</v>
      </c>
      <c r="H2" s="5" t="s">
        <v>5</v>
      </c>
      <c r="I2" s="5" t="s">
        <v>7</v>
      </c>
      <c r="J2" s="5" t="s">
        <v>6</v>
      </c>
      <c r="K2" s="5" t="s">
        <v>10</v>
      </c>
      <c r="L2" s="5" t="s">
        <v>11</v>
      </c>
      <c r="M2" s="5" t="s">
        <v>89</v>
      </c>
      <c r="N2" s="5" t="s">
        <v>25</v>
      </c>
      <c r="O2" s="5" t="s">
        <v>9</v>
      </c>
      <c r="P2" s="5" t="s">
        <v>14</v>
      </c>
      <c r="Q2" s="5" t="s">
        <v>15</v>
      </c>
      <c r="R2" s="5" t="s">
        <v>16</v>
      </c>
      <c r="S2" s="5" t="s">
        <v>13</v>
      </c>
      <c r="T2" s="5" t="s">
        <v>53</v>
      </c>
      <c r="U2" s="5" t="s">
        <v>115</v>
      </c>
      <c r="V2" s="5" t="s">
        <v>55</v>
      </c>
      <c r="W2" s="5" t="s">
        <v>21</v>
      </c>
      <c r="X2" s="5" t="s">
        <v>102</v>
      </c>
      <c r="Y2" s="5" t="s">
        <v>26</v>
      </c>
      <c r="Z2" s="5" t="s">
        <v>91</v>
      </c>
      <c r="AA2" s="5" t="s">
        <v>24</v>
      </c>
      <c r="AB2" s="100">
        <v>127</v>
      </c>
    </row>
    <row r="3" spans="1:28">
      <c r="A3" s="94"/>
      <c r="B3" s="95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1"/>
    </row>
    <row r="4" spans="1:28">
      <c r="A4" s="94"/>
      <c r="B4" s="95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1"/>
    </row>
    <row r="5" ht="12" customHeight="1" spans="1:28">
      <c r="A5" s="94"/>
      <c r="B5" s="95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1"/>
    </row>
    <row r="6" spans="1:28">
      <c r="A6" s="94"/>
      <c r="B6" s="95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1"/>
    </row>
    <row r="7" ht="28" customHeight="1" spans="1:28">
      <c r="A7" s="96"/>
      <c r="B7" s="97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02"/>
    </row>
    <row r="8" ht="15" customHeight="1" spans="1:28">
      <c r="A8" s="98"/>
      <c r="B8" s="69"/>
      <c r="C8" s="16">
        <v>1</v>
      </c>
      <c r="D8" s="17">
        <v>2</v>
      </c>
      <c r="E8" s="17">
        <v>3</v>
      </c>
      <c r="F8" s="16">
        <v>4</v>
      </c>
      <c r="G8" s="16">
        <v>5</v>
      </c>
      <c r="H8" s="17">
        <v>6</v>
      </c>
      <c r="I8" s="17">
        <v>7</v>
      </c>
      <c r="J8" s="16">
        <v>8</v>
      </c>
      <c r="K8" s="16">
        <v>9</v>
      </c>
      <c r="L8" s="17">
        <v>10</v>
      </c>
      <c r="M8" s="17">
        <v>11</v>
      </c>
      <c r="N8" s="16">
        <v>12</v>
      </c>
      <c r="O8" s="16">
        <v>13</v>
      </c>
      <c r="P8" s="17">
        <v>14</v>
      </c>
      <c r="Q8" s="17">
        <v>15</v>
      </c>
      <c r="R8" s="16">
        <v>16</v>
      </c>
      <c r="S8" s="16">
        <v>17</v>
      </c>
      <c r="T8" s="17">
        <v>18</v>
      </c>
      <c r="U8" s="17">
        <v>19</v>
      </c>
      <c r="V8" s="16">
        <v>20</v>
      </c>
      <c r="W8" s="16">
        <v>21</v>
      </c>
      <c r="X8" s="17">
        <v>22</v>
      </c>
      <c r="Y8" s="17">
        <v>23</v>
      </c>
      <c r="Z8" s="16">
        <v>24</v>
      </c>
      <c r="AA8" s="16">
        <v>25</v>
      </c>
      <c r="AB8" s="103" t="s">
        <v>28</v>
      </c>
    </row>
    <row r="9" spans="1:28">
      <c r="A9" s="18" t="s">
        <v>29</v>
      </c>
      <c r="B9" s="19" t="s">
        <v>116</v>
      </c>
      <c r="C9" s="20">
        <v>0.1504</v>
      </c>
      <c r="D9" s="21"/>
      <c r="E9" s="21">
        <v>0.006</v>
      </c>
      <c r="F9" s="21">
        <v>0.015</v>
      </c>
      <c r="G9" s="21">
        <v>0.011</v>
      </c>
      <c r="H9" s="22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70" t="s">
        <v>117</v>
      </c>
    </row>
    <row r="10" spans="1:28">
      <c r="A10" s="23"/>
      <c r="B10" s="24" t="s">
        <v>32</v>
      </c>
      <c r="C10" s="25"/>
      <c r="D10" s="26"/>
      <c r="E10" s="26">
        <v>0.0094</v>
      </c>
      <c r="F10" s="26"/>
      <c r="G10" s="26"/>
      <c r="H10" s="27">
        <v>0.00064</v>
      </c>
      <c r="I10" s="27">
        <v>0.0043</v>
      </c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71"/>
    </row>
    <row r="11" spans="1:28">
      <c r="A11" s="23"/>
      <c r="B11" s="28" t="s">
        <v>33</v>
      </c>
      <c r="C11" s="25"/>
      <c r="D11" s="26">
        <v>0.010342</v>
      </c>
      <c r="E11" s="26"/>
      <c r="F11" s="26"/>
      <c r="G11" s="26"/>
      <c r="H11" s="27"/>
      <c r="I11" s="27"/>
      <c r="J11" s="27"/>
      <c r="K11" s="26">
        <v>0.03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71"/>
    </row>
    <row r="12" spans="1:28">
      <c r="A12" s="23"/>
      <c r="B12" s="24"/>
      <c r="C12" s="25"/>
      <c r="D12" s="26"/>
      <c r="E12" s="26"/>
      <c r="F12" s="26"/>
      <c r="G12" s="26"/>
      <c r="H12" s="27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71"/>
    </row>
    <row r="13" ht="13.95" spans="1:28">
      <c r="A13" s="29"/>
      <c r="B13" s="30"/>
      <c r="C13" s="31"/>
      <c r="D13" s="32"/>
      <c r="E13" s="32"/>
      <c r="F13" s="32"/>
      <c r="G13" s="32"/>
      <c r="H13" s="33"/>
      <c r="I13" s="33"/>
      <c r="J13" s="33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71"/>
    </row>
    <row r="14" spans="1:28">
      <c r="A14" s="18" t="s">
        <v>34</v>
      </c>
      <c r="B14" s="19" t="s">
        <v>9</v>
      </c>
      <c r="C14" s="20"/>
      <c r="D14" s="21"/>
      <c r="E14" s="21"/>
      <c r="F14" s="21"/>
      <c r="G14" s="21"/>
      <c r="H14" s="22"/>
      <c r="I14" s="22"/>
      <c r="J14" s="22"/>
      <c r="K14" s="21"/>
      <c r="L14" s="21"/>
      <c r="M14" s="21"/>
      <c r="N14" s="21"/>
      <c r="O14" s="21">
        <v>0.124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71"/>
    </row>
    <row r="15" spans="1:28">
      <c r="A15" s="23"/>
      <c r="B15" s="24"/>
      <c r="C15" s="25"/>
      <c r="D15" s="26"/>
      <c r="E15" s="26"/>
      <c r="F15" s="26"/>
      <c r="G15" s="26"/>
      <c r="H15" s="27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71"/>
    </row>
    <row r="16" spans="1:28">
      <c r="A16" s="23"/>
      <c r="B16" s="24"/>
      <c r="C16" s="25"/>
      <c r="D16" s="26"/>
      <c r="E16" s="26"/>
      <c r="F16" s="26"/>
      <c r="G16" s="26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71"/>
    </row>
    <row r="17" ht="13.95" spans="1:28">
      <c r="A17" s="34"/>
      <c r="B17" s="80"/>
      <c r="C17" s="35"/>
      <c r="D17" s="36"/>
      <c r="E17" s="36"/>
      <c r="F17" s="36"/>
      <c r="G17" s="36"/>
      <c r="H17" s="37"/>
      <c r="I17" s="37"/>
      <c r="J17" s="3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71"/>
    </row>
    <row r="18" ht="28" customHeight="1" spans="1:28">
      <c r="A18" s="38" t="s">
        <v>35</v>
      </c>
      <c r="B18" s="39" t="s">
        <v>118</v>
      </c>
      <c r="C18" s="20"/>
      <c r="D18" s="21">
        <v>0.002</v>
      </c>
      <c r="E18" s="21"/>
      <c r="F18" s="21"/>
      <c r="G18" s="21"/>
      <c r="H18" s="22"/>
      <c r="I18" s="22"/>
      <c r="J18" s="22"/>
      <c r="K18" s="21"/>
      <c r="L18" s="21"/>
      <c r="M18" s="21"/>
      <c r="N18" s="21"/>
      <c r="O18" s="21"/>
      <c r="P18" s="21">
        <v>0.01016</v>
      </c>
      <c r="Q18" s="21">
        <v>0.01</v>
      </c>
      <c r="R18" s="21">
        <v>0.0023</v>
      </c>
      <c r="S18" s="21">
        <v>0.1074</v>
      </c>
      <c r="T18" s="21">
        <v>0.078</v>
      </c>
      <c r="U18" s="21"/>
      <c r="V18" s="21">
        <v>0.01</v>
      </c>
      <c r="W18" s="21"/>
      <c r="X18" s="21"/>
      <c r="Y18" s="21"/>
      <c r="Z18" s="21"/>
      <c r="AA18" s="21"/>
      <c r="AB18" s="71"/>
    </row>
    <row r="19" ht="14" customHeight="1" spans="1:28">
      <c r="A19" s="40"/>
      <c r="B19" s="81" t="s">
        <v>119</v>
      </c>
      <c r="C19" s="25"/>
      <c r="D19" s="26"/>
      <c r="E19" s="26"/>
      <c r="F19" s="26"/>
      <c r="G19" s="26"/>
      <c r="H19" s="27"/>
      <c r="I19" s="27"/>
      <c r="J19" s="27"/>
      <c r="K19" s="26"/>
      <c r="L19" s="26"/>
      <c r="M19" s="26"/>
      <c r="N19" s="26"/>
      <c r="O19" s="26"/>
      <c r="P19" s="26">
        <v>0.01</v>
      </c>
      <c r="Q19" s="26">
        <v>0.03</v>
      </c>
      <c r="R19" s="26">
        <v>0.0044</v>
      </c>
      <c r="S19" s="26"/>
      <c r="T19" s="26"/>
      <c r="U19" s="26">
        <v>0.08</v>
      </c>
      <c r="V19" s="26"/>
      <c r="W19" s="26">
        <v>0.00745</v>
      </c>
      <c r="X19" s="26"/>
      <c r="Y19" s="26"/>
      <c r="Z19" s="26"/>
      <c r="AA19" s="26"/>
      <c r="AB19" s="71"/>
    </row>
    <row r="20" ht="13" customHeight="1" spans="1:28">
      <c r="A20" s="40"/>
      <c r="B20" s="81" t="s">
        <v>80</v>
      </c>
      <c r="C20" s="25"/>
      <c r="D20" s="26">
        <v>0.007</v>
      </c>
      <c r="E20" s="26"/>
      <c r="F20" s="26">
        <v>0.044</v>
      </c>
      <c r="G20" s="26"/>
      <c r="H20" s="27"/>
      <c r="I20" s="27"/>
      <c r="J20" s="2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71"/>
    </row>
    <row r="21" ht="12" customHeight="1" spans="1:28">
      <c r="A21" s="40"/>
      <c r="B21" s="81" t="s">
        <v>96</v>
      </c>
      <c r="C21" s="25"/>
      <c r="D21" s="26"/>
      <c r="E21" s="26">
        <v>0.0083</v>
      </c>
      <c r="F21" s="26"/>
      <c r="G21" s="26"/>
      <c r="H21" s="27"/>
      <c r="I21" s="27"/>
      <c r="J21" s="27"/>
      <c r="K21" s="26"/>
      <c r="L21" s="26"/>
      <c r="M21" s="26"/>
      <c r="N21" s="26">
        <v>0.0173</v>
      </c>
      <c r="O21" s="26">
        <v>0.02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71"/>
    </row>
    <row r="22" spans="1:28">
      <c r="A22" s="40"/>
      <c r="B22" s="28" t="s">
        <v>40</v>
      </c>
      <c r="C22" s="25"/>
      <c r="D22" s="26"/>
      <c r="E22" s="26"/>
      <c r="F22" s="26"/>
      <c r="G22" s="26"/>
      <c r="H22" s="27"/>
      <c r="I22" s="27"/>
      <c r="J22" s="27"/>
      <c r="K22" s="26"/>
      <c r="L22" s="26">
        <v>0.05194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71"/>
    </row>
    <row r="23" ht="13.95" spans="1:28">
      <c r="A23" s="43"/>
      <c r="B23" s="44"/>
      <c r="C23" s="31"/>
      <c r="D23" s="32"/>
      <c r="E23" s="32"/>
      <c r="F23" s="32"/>
      <c r="G23" s="32"/>
      <c r="H23" s="33"/>
      <c r="I23" s="33"/>
      <c r="J23" s="33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71"/>
    </row>
    <row r="24" spans="1:28">
      <c r="A24" s="40" t="s">
        <v>41</v>
      </c>
      <c r="B24" s="19" t="s">
        <v>120</v>
      </c>
      <c r="C24" s="25">
        <v>0.0104</v>
      </c>
      <c r="D24" s="26">
        <v>0.002</v>
      </c>
      <c r="E24" s="26">
        <v>0.01</v>
      </c>
      <c r="F24" s="26"/>
      <c r="G24" s="26"/>
      <c r="H24" s="27"/>
      <c r="I24" s="27"/>
      <c r="J24" s="27"/>
      <c r="K24" s="26"/>
      <c r="L24" s="26"/>
      <c r="M24" s="26">
        <v>0.025</v>
      </c>
      <c r="N24" s="26"/>
      <c r="O24" s="26"/>
      <c r="P24" s="26"/>
      <c r="Q24" s="26"/>
      <c r="R24" s="26">
        <v>0.002321</v>
      </c>
      <c r="S24" s="26"/>
      <c r="T24" s="26"/>
      <c r="U24" s="26"/>
      <c r="V24" s="26">
        <v>0.04</v>
      </c>
      <c r="W24" s="26"/>
      <c r="X24" s="26"/>
      <c r="Y24" s="26"/>
      <c r="Z24" s="26"/>
      <c r="AA24" s="26">
        <v>13</v>
      </c>
      <c r="AB24" s="71"/>
    </row>
    <row r="25" spans="1:28">
      <c r="A25" s="40"/>
      <c r="B25" s="24" t="s">
        <v>43</v>
      </c>
      <c r="C25" s="25">
        <v>0.162</v>
      </c>
      <c r="D25" s="26"/>
      <c r="E25" s="26">
        <v>0.00731</v>
      </c>
      <c r="F25" s="26"/>
      <c r="G25" s="26"/>
      <c r="H25" s="27"/>
      <c r="I25" s="27"/>
      <c r="J25" s="27">
        <v>0.003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71"/>
    </row>
    <row r="26" spans="1:28">
      <c r="A26" s="40"/>
      <c r="B26" s="82"/>
      <c r="C26" s="35"/>
      <c r="D26" s="36"/>
      <c r="E26" s="36"/>
      <c r="F26" s="36"/>
      <c r="G26" s="36"/>
      <c r="H26" s="37"/>
      <c r="I26" s="37"/>
      <c r="J26" s="3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71"/>
    </row>
    <row r="27" ht="13.95" spans="1:28">
      <c r="A27" s="40"/>
      <c r="B27" s="44"/>
      <c r="C27" s="35"/>
      <c r="D27" s="36"/>
      <c r="E27" s="36"/>
      <c r="F27" s="36"/>
      <c r="G27" s="36"/>
      <c r="H27" s="37"/>
      <c r="I27" s="37"/>
      <c r="J27" s="37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>
        <v>1.5</v>
      </c>
      <c r="Y27" s="36">
        <v>1</v>
      </c>
      <c r="Z27" s="36">
        <v>10</v>
      </c>
      <c r="AA27" s="36"/>
      <c r="AB27" s="87"/>
    </row>
    <row r="28" ht="15.6" spans="1:28">
      <c r="A28" s="45" t="s">
        <v>44</v>
      </c>
      <c r="B28" s="46"/>
      <c r="C28" s="20">
        <f>SUM(C9:C27)</f>
        <v>0.3228</v>
      </c>
      <c r="D28" s="21">
        <f>SUM(D9:D27)</f>
        <v>0.021342</v>
      </c>
      <c r="E28" s="21">
        <f>SUM(E9:E27)</f>
        <v>0.04101</v>
      </c>
      <c r="F28" s="21">
        <f>SUM(F9:F27)</f>
        <v>0.059</v>
      </c>
      <c r="G28" s="21">
        <f>SUM(G9:G27)</f>
        <v>0.011</v>
      </c>
      <c r="H28" s="22">
        <f t="shared" ref="H28:X28" si="0">SUM(H9:H27)</f>
        <v>0.00064</v>
      </c>
      <c r="I28" s="22">
        <f t="shared" si="0"/>
        <v>0.0043</v>
      </c>
      <c r="J28" s="22">
        <f t="shared" si="0"/>
        <v>0.003</v>
      </c>
      <c r="K28" s="21">
        <f t="shared" si="0"/>
        <v>0.03</v>
      </c>
      <c r="L28" s="21">
        <f t="shared" si="0"/>
        <v>0.05194</v>
      </c>
      <c r="M28" s="21">
        <f t="shared" si="0"/>
        <v>0.025</v>
      </c>
      <c r="N28" s="21">
        <f t="shared" si="0"/>
        <v>0.0173</v>
      </c>
      <c r="O28" s="21">
        <f t="shared" si="0"/>
        <v>0.144</v>
      </c>
      <c r="P28" s="21">
        <f t="shared" si="0"/>
        <v>0.02016</v>
      </c>
      <c r="Q28" s="21">
        <f t="shared" si="0"/>
        <v>0.04</v>
      </c>
      <c r="R28" s="21">
        <f t="shared" si="0"/>
        <v>0.009021</v>
      </c>
      <c r="S28" s="21">
        <f t="shared" si="0"/>
        <v>0.1074</v>
      </c>
      <c r="T28" s="21">
        <f t="shared" si="0"/>
        <v>0.078</v>
      </c>
      <c r="U28" s="21">
        <f t="shared" si="0"/>
        <v>0.08</v>
      </c>
      <c r="V28" s="21">
        <f t="shared" si="0"/>
        <v>0.05</v>
      </c>
      <c r="W28" s="21">
        <f t="shared" si="0"/>
        <v>0.00745</v>
      </c>
      <c r="X28" s="21">
        <v>1.5</v>
      </c>
      <c r="Y28" s="21">
        <v>1</v>
      </c>
      <c r="Z28" s="21">
        <v>10</v>
      </c>
      <c r="AA28" s="21">
        <f>SUM(AA9:AA27)</f>
        <v>13</v>
      </c>
      <c r="AB28" s="104"/>
    </row>
    <row r="29" ht="15.6" hidden="1" spans="1:28">
      <c r="A29" s="47" t="s">
        <v>45</v>
      </c>
      <c r="B29" s="48"/>
      <c r="C29" s="99">
        <f t="shared" ref="C29:M29" si="1">127*C28</f>
        <v>40.9956</v>
      </c>
      <c r="D29" s="99">
        <f t="shared" si="1"/>
        <v>2.710434</v>
      </c>
      <c r="E29" s="99">
        <f t="shared" si="1"/>
        <v>5.20827</v>
      </c>
      <c r="F29" s="99">
        <f t="shared" si="1"/>
        <v>7.493</v>
      </c>
      <c r="G29" s="99">
        <f t="shared" si="1"/>
        <v>1.397</v>
      </c>
      <c r="H29" s="99">
        <f t="shared" si="1"/>
        <v>0.08128</v>
      </c>
      <c r="I29" s="99">
        <f t="shared" si="1"/>
        <v>0.5461</v>
      </c>
      <c r="J29" s="99">
        <f t="shared" si="1"/>
        <v>0.381</v>
      </c>
      <c r="K29" s="99">
        <f t="shared" si="1"/>
        <v>3.81</v>
      </c>
      <c r="L29" s="99">
        <f t="shared" si="1"/>
        <v>6.59638</v>
      </c>
      <c r="M29" s="99">
        <f t="shared" si="1"/>
        <v>3.175</v>
      </c>
      <c r="N29" s="99">
        <f t="shared" ref="N29:W29" si="2">127*N28</f>
        <v>2.1971</v>
      </c>
      <c r="O29" s="99">
        <f t="shared" si="2"/>
        <v>18.288</v>
      </c>
      <c r="P29" s="99">
        <f t="shared" si="2"/>
        <v>2.56032</v>
      </c>
      <c r="Q29" s="99">
        <f t="shared" si="2"/>
        <v>5.08</v>
      </c>
      <c r="R29" s="99">
        <f t="shared" si="2"/>
        <v>1.145667</v>
      </c>
      <c r="S29" s="99">
        <f t="shared" si="2"/>
        <v>13.6398</v>
      </c>
      <c r="T29" s="99">
        <f t="shared" si="2"/>
        <v>9.906</v>
      </c>
      <c r="U29" s="99">
        <f t="shared" si="2"/>
        <v>10.16</v>
      </c>
      <c r="V29" s="99">
        <f t="shared" si="2"/>
        <v>6.35</v>
      </c>
      <c r="W29" s="99">
        <f t="shared" si="2"/>
        <v>0.94615</v>
      </c>
      <c r="X29" s="99">
        <v>1.5</v>
      </c>
      <c r="Y29" s="99">
        <v>1</v>
      </c>
      <c r="Z29" s="99">
        <v>10</v>
      </c>
      <c r="AA29" s="99">
        <v>13</v>
      </c>
      <c r="AB29" s="105"/>
    </row>
    <row r="30" ht="15.6" spans="1:28">
      <c r="A30" s="47" t="s">
        <v>45</v>
      </c>
      <c r="B30" s="48"/>
      <c r="C30" s="49">
        <f>ROUND(C29,2)</f>
        <v>41</v>
      </c>
      <c r="D30" s="50">
        <f>ROUND(D29,2)</f>
        <v>2.71</v>
      </c>
      <c r="E30" s="50">
        <f>ROUND(E29,2)</f>
        <v>5.21</v>
      </c>
      <c r="F30" s="50">
        <f>ROUND(F29,2)</f>
        <v>7.49</v>
      </c>
      <c r="G30" s="50">
        <f>ROUND(G29,2)</f>
        <v>1.4</v>
      </c>
      <c r="H30" s="50">
        <f t="shared" ref="H30:X30" si="3">ROUND(H29,2)</f>
        <v>0.08</v>
      </c>
      <c r="I30" s="50">
        <f t="shared" si="3"/>
        <v>0.55</v>
      </c>
      <c r="J30" s="50">
        <f t="shared" si="3"/>
        <v>0.38</v>
      </c>
      <c r="K30" s="50">
        <f t="shared" si="3"/>
        <v>3.81</v>
      </c>
      <c r="L30" s="50">
        <f t="shared" si="3"/>
        <v>6.6</v>
      </c>
      <c r="M30" s="50">
        <f t="shared" si="3"/>
        <v>3.18</v>
      </c>
      <c r="N30" s="50">
        <f t="shared" si="3"/>
        <v>2.2</v>
      </c>
      <c r="O30" s="58">
        <f t="shared" si="3"/>
        <v>18.29</v>
      </c>
      <c r="P30" s="58">
        <f t="shared" si="3"/>
        <v>2.56</v>
      </c>
      <c r="Q30" s="58">
        <f t="shared" si="3"/>
        <v>5.08</v>
      </c>
      <c r="R30" s="58">
        <f t="shared" si="3"/>
        <v>1.15</v>
      </c>
      <c r="S30" s="58">
        <f t="shared" si="3"/>
        <v>13.64</v>
      </c>
      <c r="T30" s="58">
        <f t="shared" si="3"/>
        <v>9.91</v>
      </c>
      <c r="U30" s="58">
        <f t="shared" si="3"/>
        <v>10.16</v>
      </c>
      <c r="V30" s="58">
        <f t="shared" si="3"/>
        <v>6.35</v>
      </c>
      <c r="W30" s="58">
        <f t="shared" si="3"/>
        <v>0.95</v>
      </c>
      <c r="X30" s="58">
        <v>1.5</v>
      </c>
      <c r="Y30" s="58">
        <v>1</v>
      </c>
      <c r="Z30" s="58">
        <v>10</v>
      </c>
      <c r="AA30" s="58">
        <v>13</v>
      </c>
      <c r="AB30" s="106"/>
    </row>
    <row r="31" ht="15.6" spans="1:28">
      <c r="A31" s="47" t="s">
        <v>46</v>
      </c>
      <c r="B31" s="48"/>
      <c r="C31" s="49">
        <v>77</v>
      </c>
      <c r="D31" s="51">
        <v>760</v>
      </c>
      <c r="E31" s="51">
        <v>80</v>
      </c>
      <c r="F31" s="50">
        <v>70</v>
      </c>
      <c r="G31" s="50">
        <v>53</v>
      </c>
      <c r="H31" s="51">
        <v>1475</v>
      </c>
      <c r="I31" s="50">
        <v>180</v>
      </c>
      <c r="J31" s="50">
        <v>750</v>
      </c>
      <c r="K31" s="51">
        <v>62.37</v>
      </c>
      <c r="L31" s="51">
        <v>39.5</v>
      </c>
      <c r="M31" s="50">
        <v>240</v>
      </c>
      <c r="N31" s="50">
        <v>280</v>
      </c>
      <c r="O31" s="58">
        <v>120</v>
      </c>
      <c r="P31" s="50">
        <v>41</v>
      </c>
      <c r="Q31" s="58">
        <v>60</v>
      </c>
      <c r="R31" s="58">
        <v>220</v>
      </c>
      <c r="S31" s="50">
        <v>47</v>
      </c>
      <c r="T31" s="58">
        <v>230</v>
      </c>
      <c r="U31" s="58">
        <v>205</v>
      </c>
      <c r="V31" s="58">
        <v>96</v>
      </c>
      <c r="W31" s="58">
        <v>350</v>
      </c>
      <c r="X31" s="58">
        <v>18</v>
      </c>
      <c r="Y31" s="58">
        <v>13</v>
      </c>
      <c r="Z31" s="58">
        <v>2.1</v>
      </c>
      <c r="AA31" s="58">
        <v>11</v>
      </c>
      <c r="AB31" s="106"/>
    </row>
    <row r="32" ht="16.35" spans="1:28">
      <c r="A32" s="52" t="s">
        <v>47</v>
      </c>
      <c r="B32" s="53"/>
      <c r="C32" s="54">
        <f t="shared" ref="C32:M32" si="4">C31*C30</f>
        <v>3157</v>
      </c>
      <c r="D32" s="54">
        <f t="shared" si="4"/>
        <v>2059.6</v>
      </c>
      <c r="E32" s="54">
        <f t="shared" si="4"/>
        <v>416.8</v>
      </c>
      <c r="F32" s="54">
        <f t="shared" si="4"/>
        <v>524.3</v>
      </c>
      <c r="G32" s="54">
        <f t="shared" si="4"/>
        <v>74.2</v>
      </c>
      <c r="H32" s="54">
        <f t="shared" si="4"/>
        <v>118</v>
      </c>
      <c r="I32" s="54">
        <f t="shared" si="4"/>
        <v>99</v>
      </c>
      <c r="J32" s="54">
        <f t="shared" si="4"/>
        <v>285</v>
      </c>
      <c r="K32" s="54">
        <f t="shared" si="4"/>
        <v>237.6297</v>
      </c>
      <c r="L32" s="54">
        <f t="shared" si="4"/>
        <v>260.7</v>
      </c>
      <c r="M32" s="54">
        <f t="shared" si="4"/>
        <v>763.2</v>
      </c>
      <c r="N32" s="54">
        <f t="shared" ref="N32:AA32" si="5">N31*N30</f>
        <v>616</v>
      </c>
      <c r="O32" s="54">
        <f t="shared" si="5"/>
        <v>2194.8</v>
      </c>
      <c r="P32" s="54">
        <f t="shared" si="5"/>
        <v>104.96</v>
      </c>
      <c r="Q32" s="54">
        <f t="shared" si="5"/>
        <v>304.8</v>
      </c>
      <c r="R32" s="54">
        <f t="shared" si="5"/>
        <v>253</v>
      </c>
      <c r="S32" s="54">
        <f t="shared" si="5"/>
        <v>641.08</v>
      </c>
      <c r="T32" s="54">
        <f t="shared" si="5"/>
        <v>2279.3</v>
      </c>
      <c r="U32" s="54">
        <f t="shared" si="5"/>
        <v>2082.8</v>
      </c>
      <c r="V32" s="54">
        <f t="shared" si="5"/>
        <v>609.6</v>
      </c>
      <c r="W32" s="54">
        <f t="shared" si="5"/>
        <v>332.5</v>
      </c>
      <c r="X32" s="54">
        <f t="shared" si="5"/>
        <v>27</v>
      </c>
      <c r="Y32" s="54">
        <f t="shared" si="5"/>
        <v>13</v>
      </c>
      <c r="Z32" s="54">
        <f t="shared" si="5"/>
        <v>21</v>
      </c>
      <c r="AA32" s="54">
        <f t="shared" si="5"/>
        <v>143</v>
      </c>
      <c r="AB32" s="54">
        <f>SUM(C32:AA32)</f>
        <v>17618.2697</v>
      </c>
    </row>
    <row r="33" ht="15.6" spans="1:28">
      <c r="A33" s="55"/>
      <c r="B33" s="55"/>
      <c r="C33" s="56"/>
      <c r="D33" s="56"/>
      <c r="E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>
        <f>AB32/AB2</f>
        <v>138.726533070866</v>
      </c>
    </row>
    <row r="34" customFormat="1" ht="27" customHeight="1" spans="2:2">
      <c r="B34" s="57" t="s">
        <v>48</v>
      </c>
    </row>
    <row r="35" customFormat="1" ht="27" customHeight="1" spans="2:2">
      <c r="B35" s="57" t="s">
        <v>49</v>
      </c>
    </row>
    <row r="36" customFormat="1" ht="27" customHeight="1" spans="2:2">
      <c r="B36" s="57" t="s">
        <v>50</v>
      </c>
    </row>
  </sheetData>
  <mergeCells count="40">
    <mergeCell ref="A1:AB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7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6"/>
  <sheetViews>
    <sheetView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5.5555555555556" customWidth="1"/>
    <col min="3" max="3" width="7" customWidth="1"/>
    <col min="4" max="4" width="7.11111111111111" customWidth="1"/>
    <col min="5" max="5" width="6.22222222222222" customWidth="1"/>
    <col min="6" max="6" width="6.11111111111111" customWidth="1"/>
    <col min="7" max="7" width="6.66666666666667" customWidth="1"/>
    <col min="8" max="8" width="7.33333333333333" style="107" customWidth="1"/>
    <col min="9" max="9" width="6.22222222222222" style="107" customWidth="1"/>
    <col min="10" max="11" width="6.11111111111111" customWidth="1"/>
    <col min="12" max="12" width="7" customWidth="1"/>
    <col min="13" max="13" width="7.33333333333333" customWidth="1"/>
    <col min="14" max="14" width="6.22222222222222" customWidth="1"/>
    <col min="15" max="15" width="6" customWidth="1"/>
    <col min="16" max="16" width="6.11111111111111" customWidth="1"/>
    <col min="17" max="17" width="7" customWidth="1"/>
    <col min="18" max="18" width="6.11111111111111" customWidth="1"/>
    <col min="19" max="19" width="7" customWidth="1"/>
    <col min="20" max="20" width="6.22222222222222" customWidth="1"/>
    <col min="21" max="21" width="6.33333333333333" customWidth="1"/>
    <col min="22" max="22" width="7.66666666666667" customWidth="1"/>
    <col min="23" max="23" width="5" customWidth="1"/>
    <col min="24" max="24" width="8.66666666666667" customWidth="1"/>
  </cols>
  <sheetData>
    <row r="1" s="1" customFormat="1" ht="43" customHeight="1" spans="1:1">
      <c r="A1" s="1" t="s">
        <v>0</v>
      </c>
    </row>
    <row r="2" customHeight="1" spans="1:24">
      <c r="A2" s="92"/>
      <c r="B2" s="108" t="s">
        <v>121</v>
      </c>
      <c r="C2" s="5" t="s">
        <v>2</v>
      </c>
      <c r="D2" s="5" t="s">
        <v>3</v>
      </c>
      <c r="E2" s="5" t="s">
        <v>4</v>
      </c>
      <c r="F2" s="5" t="s">
        <v>22</v>
      </c>
      <c r="G2" s="5" t="s">
        <v>52</v>
      </c>
      <c r="H2" s="109" t="s">
        <v>5</v>
      </c>
      <c r="I2" s="109" t="s">
        <v>7</v>
      </c>
      <c r="J2" s="5" t="s">
        <v>10</v>
      </c>
      <c r="K2" s="5" t="s">
        <v>11</v>
      </c>
      <c r="L2" s="5" t="s">
        <v>122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53</v>
      </c>
      <c r="R2" s="5" t="s">
        <v>123</v>
      </c>
      <c r="S2" s="5" t="s">
        <v>17</v>
      </c>
      <c r="T2" s="5" t="s">
        <v>57</v>
      </c>
      <c r="U2" s="5" t="s">
        <v>58</v>
      </c>
      <c r="V2" s="5" t="s">
        <v>124</v>
      </c>
      <c r="W2" s="63" t="s">
        <v>26</v>
      </c>
      <c r="X2" s="120">
        <v>130</v>
      </c>
    </row>
    <row r="3" spans="1:24">
      <c r="A3" s="94"/>
      <c r="B3" s="110"/>
      <c r="C3" s="9"/>
      <c r="D3" s="9"/>
      <c r="E3" s="9"/>
      <c r="F3" s="9"/>
      <c r="G3" s="9"/>
      <c r="H3" s="111"/>
      <c r="I3" s="1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5"/>
      <c r="X3" s="121"/>
    </row>
    <row r="4" spans="1:24">
      <c r="A4" s="94"/>
      <c r="B4" s="110"/>
      <c r="C4" s="9"/>
      <c r="D4" s="9"/>
      <c r="E4" s="9"/>
      <c r="F4" s="9"/>
      <c r="G4" s="9"/>
      <c r="H4" s="111"/>
      <c r="I4" s="1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65"/>
      <c r="X4" s="121"/>
    </row>
    <row r="5" ht="12" customHeight="1" spans="1:24">
      <c r="A5" s="94"/>
      <c r="B5" s="110"/>
      <c r="C5" s="9"/>
      <c r="D5" s="9"/>
      <c r="E5" s="9"/>
      <c r="F5" s="9"/>
      <c r="G5" s="9"/>
      <c r="H5" s="111"/>
      <c r="I5" s="11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65"/>
      <c r="X5" s="121"/>
    </row>
    <row r="6" spans="1:24">
      <c r="A6" s="94"/>
      <c r="B6" s="110"/>
      <c r="C6" s="9"/>
      <c r="D6" s="9"/>
      <c r="E6" s="9"/>
      <c r="F6" s="9"/>
      <c r="G6" s="9"/>
      <c r="H6" s="111"/>
      <c r="I6" s="1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65"/>
      <c r="X6" s="121"/>
    </row>
    <row r="7" ht="28" customHeight="1" spans="1:24">
      <c r="A7" s="96"/>
      <c r="B7" s="112"/>
      <c r="C7" s="13"/>
      <c r="D7" s="13"/>
      <c r="E7" s="13"/>
      <c r="F7" s="13"/>
      <c r="G7" s="13"/>
      <c r="H7" s="113"/>
      <c r="I7" s="1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67"/>
      <c r="X7" s="122"/>
    </row>
    <row r="8" ht="15" customHeight="1" spans="1:24">
      <c r="A8" s="114"/>
      <c r="B8" s="115"/>
      <c r="C8" s="116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16">
        <v>9</v>
      </c>
      <c r="L8" s="116">
        <v>10</v>
      </c>
      <c r="M8" s="116">
        <v>11</v>
      </c>
      <c r="N8" s="116">
        <v>12</v>
      </c>
      <c r="O8" s="116">
        <v>13</v>
      </c>
      <c r="P8" s="116">
        <v>14</v>
      </c>
      <c r="Q8" s="116">
        <v>15</v>
      </c>
      <c r="R8" s="116">
        <v>16</v>
      </c>
      <c r="S8" s="116">
        <v>17</v>
      </c>
      <c r="T8" s="116">
        <v>18</v>
      </c>
      <c r="U8" s="116">
        <v>19</v>
      </c>
      <c r="V8" s="116">
        <v>20</v>
      </c>
      <c r="W8" s="116">
        <v>21</v>
      </c>
      <c r="X8" s="123" t="s">
        <v>28</v>
      </c>
    </row>
    <row r="9" spans="1:24">
      <c r="A9" s="18" t="s">
        <v>29</v>
      </c>
      <c r="B9" s="19" t="s">
        <v>60</v>
      </c>
      <c r="C9" s="20"/>
      <c r="D9" s="21">
        <v>0.006</v>
      </c>
      <c r="E9" s="21">
        <v>0.0064</v>
      </c>
      <c r="F9" s="21">
        <v>0.03944</v>
      </c>
      <c r="G9" s="21">
        <v>0.01</v>
      </c>
      <c r="H9" s="22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59"/>
      <c r="U9" s="59"/>
      <c r="V9" s="59"/>
      <c r="W9" s="124"/>
      <c r="X9" s="70" t="s">
        <v>125</v>
      </c>
    </row>
    <row r="10" spans="1:24">
      <c r="A10" s="23"/>
      <c r="B10" s="24" t="s">
        <v>32</v>
      </c>
      <c r="C10" s="25"/>
      <c r="D10" s="26"/>
      <c r="E10" s="26">
        <v>0.008</v>
      </c>
      <c r="F10" s="26"/>
      <c r="G10" s="26"/>
      <c r="H10" s="27">
        <v>0.0006</v>
      </c>
      <c r="I10" s="27">
        <v>0.0033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60"/>
      <c r="U10" s="60"/>
      <c r="V10" s="60"/>
      <c r="W10" s="72"/>
      <c r="X10" s="71"/>
    </row>
    <row r="11" spans="1:24">
      <c r="A11" s="23"/>
      <c r="B11" s="28" t="s">
        <v>33</v>
      </c>
      <c r="C11" s="25"/>
      <c r="D11" s="26">
        <v>0.0098</v>
      </c>
      <c r="E11" s="26"/>
      <c r="F11" s="26"/>
      <c r="G11" s="26"/>
      <c r="H11" s="27"/>
      <c r="I11" s="27"/>
      <c r="J11" s="26">
        <v>0.03</v>
      </c>
      <c r="K11" s="26"/>
      <c r="L11" s="26"/>
      <c r="M11" s="26"/>
      <c r="N11" s="26"/>
      <c r="O11" s="26"/>
      <c r="P11" s="26"/>
      <c r="Q11" s="26"/>
      <c r="R11" s="26"/>
      <c r="S11" s="26"/>
      <c r="T11" s="60"/>
      <c r="U11" s="60"/>
      <c r="V11" s="60"/>
      <c r="W11" s="72"/>
      <c r="X11" s="71"/>
    </row>
    <row r="12" spans="1:24">
      <c r="A12" s="23"/>
      <c r="B12" s="24"/>
      <c r="C12" s="25"/>
      <c r="D12" s="26"/>
      <c r="E12" s="26"/>
      <c r="F12" s="26"/>
      <c r="G12" s="26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60"/>
      <c r="U12" s="60"/>
      <c r="V12" s="60"/>
      <c r="W12" s="72"/>
      <c r="X12" s="71"/>
    </row>
    <row r="13" ht="13.95" spans="1:24">
      <c r="A13" s="29"/>
      <c r="B13" s="30"/>
      <c r="C13" s="31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61"/>
      <c r="U13" s="61"/>
      <c r="V13" s="61"/>
      <c r="W13" s="125"/>
      <c r="X13" s="71"/>
    </row>
    <row r="14" spans="1:24">
      <c r="A14" s="18" t="s">
        <v>34</v>
      </c>
      <c r="B14" s="19" t="s">
        <v>122</v>
      </c>
      <c r="C14" s="20"/>
      <c r="D14" s="21"/>
      <c r="E14" s="21"/>
      <c r="F14" s="21"/>
      <c r="G14" s="21"/>
      <c r="H14" s="22"/>
      <c r="I14" s="22"/>
      <c r="J14" s="21"/>
      <c r="K14" s="21"/>
      <c r="L14" s="21">
        <v>0.11</v>
      </c>
      <c r="M14" s="21"/>
      <c r="N14" s="21"/>
      <c r="O14" s="21"/>
      <c r="P14" s="21"/>
      <c r="Q14" s="21"/>
      <c r="R14" s="21"/>
      <c r="S14" s="21"/>
      <c r="T14" s="59"/>
      <c r="U14" s="59"/>
      <c r="V14" s="59"/>
      <c r="W14" s="124"/>
      <c r="X14" s="71"/>
    </row>
    <row r="15" spans="1:24">
      <c r="A15" s="23"/>
      <c r="B15" s="24"/>
      <c r="C15" s="25"/>
      <c r="D15" s="26"/>
      <c r="E15" s="26"/>
      <c r="F15" s="26"/>
      <c r="G15" s="26"/>
      <c r="H15" s="27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60"/>
      <c r="U15" s="60"/>
      <c r="V15" s="60"/>
      <c r="W15" s="72"/>
      <c r="X15" s="71"/>
    </row>
    <row r="16" spans="1:24">
      <c r="A16" s="23"/>
      <c r="B16" s="24"/>
      <c r="C16" s="25"/>
      <c r="D16" s="26"/>
      <c r="E16" s="26"/>
      <c r="F16" s="26"/>
      <c r="G16" s="26"/>
      <c r="H16" s="27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60"/>
      <c r="U16" s="60"/>
      <c r="V16" s="60"/>
      <c r="W16" s="72"/>
      <c r="X16" s="71"/>
    </row>
    <row r="17" ht="13.95" spans="1:24">
      <c r="A17" s="34"/>
      <c r="B17" s="30"/>
      <c r="C17" s="35"/>
      <c r="D17" s="36"/>
      <c r="E17" s="36"/>
      <c r="F17" s="36"/>
      <c r="G17" s="36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62"/>
      <c r="U17" s="62"/>
      <c r="V17" s="62"/>
      <c r="W17" s="126"/>
      <c r="X17" s="71"/>
    </row>
    <row r="18" ht="15" customHeight="1" spans="1:24">
      <c r="A18" s="38" t="s">
        <v>35</v>
      </c>
      <c r="B18" s="39" t="s">
        <v>126</v>
      </c>
      <c r="C18" s="20"/>
      <c r="D18" s="21"/>
      <c r="E18" s="21"/>
      <c r="F18" s="21"/>
      <c r="G18" s="21"/>
      <c r="H18" s="22"/>
      <c r="I18" s="22"/>
      <c r="J18" s="21"/>
      <c r="K18" s="21"/>
      <c r="L18" s="21"/>
      <c r="M18" s="21">
        <v>0.0994</v>
      </c>
      <c r="N18" s="21">
        <v>0.011</v>
      </c>
      <c r="O18" s="21">
        <v>0.011</v>
      </c>
      <c r="P18" s="21">
        <v>0.002</v>
      </c>
      <c r="Q18" s="21">
        <v>0.074</v>
      </c>
      <c r="R18" s="21">
        <v>0.021</v>
      </c>
      <c r="S18" s="21"/>
      <c r="T18" s="59"/>
      <c r="U18" s="59"/>
      <c r="V18" s="59"/>
      <c r="W18" s="124"/>
      <c r="X18" s="71"/>
    </row>
    <row r="19" spans="1:24">
      <c r="A19" s="40"/>
      <c r="B19" s="41" t="s">
        <v>127</v>
      </c>
      <c r="C19" s="25"/>
      <c r="D19" s="26"/>
      <c r="E19" s="26"/>
      <c r="F19" s="26"/>
      <c r="G19" s="26"/>
      <c r="H19" s="27"/>
      <c r="I19" s="27"/>
      <c r="J19" s="26"/>
      <c r="K19" s="26"/>
      <c r="L19" s="26"/>
      <c r="M19" s="26"/>
      <c r="N19" s="26"/>
      <c r="O19" s="26">
        <v>0.0154</v>
      </c>
      <c r="P19" s="26">
        <v>0.0061</v>
      </c>
      <c r="Q19" s="26">
        <v>0.0742</v>
      </c>
      <c r="R19" s="26"/>
      <c r="S19" s="26">
        <v>0.207</v>
      </c>
      <c r="T19" s="60"/>
      <c r="U19" s="60"/>
      <c r="V19" s="60"/>
      <c r="W19" s="72"/>
      <c r="X19" s="71"/>
    </row>
    <row r="20" spans="1:24">
      <c r="A20" s="40"/>
      <c r="B20" s="41" t="s">
        <v>65</v>
      </c>
      <c r="C20" s="25"/>
      <c r="D20" s="26"/>
      <c r="E20" s="26">
        <v>0.007</v>
      </c>
      <c r="F20" s="26"/>
      <c r="G20" s="26"/>
      <c r="H20" s="27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60">
        <v>0.02</v>
      </c>
      <c r="U20" s="60"/>
      <c r="V20" s="60"/>
      <c r="W20" s="72"/>
      <c r="X20" s="71"/>
    </row>
    <row r="21" spans="1:24">
      <c r="A21" s="40"/>
      <c r="B21" s="28" t="s">
        <v>40</v>
      </c>
      <c r="C21" s="25"/>
      <c r="D21" s="26"/>
      <c r="E21" s="26"/>
      <c r="F21" s="26"/>
      <c r="G21" s="26"/>
      <c r="H21" s="27"/>
      <c r="I21" s="27"/>
      <c r="J21" s="26"/>
      <c r="K21" s="26">
        <v>0.0484</v>
      </c>
      <c r="L21" s="26"/>
      <c r="M21" s="26"/>
      <c r="N21" s="26"/>
      <c r="O21" s="26"/>
      <c r="P21" s="26"/>
      <c r="Q21" s="26"/>
      <c r="R21" s="26"/>
      <c r="S21" s="26"/>
      <c r="T21" s="60"/>
      <c r="U21" s="60"/>
      <c r="V21" s="60"/>
      <c r="W21" s="72"/>
      <c r="X21" s="71"/>
    </row>
    <row r="22" ht="13.95" spans="1:24">
      <c r="A22" s="43"/>
      <c r="B22" s="44"/>
      <c r="C22" s="31"/>
      <c r="D22" s="32"/>
      <c r="E22" s="32"/>
      <c r="F22" s="32"/>
      <c r="G22" s="32"/>
      <c r="H22" s="33"/>
      <c r="I22" s="33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61"/>
      <c r="U22" s="61"/>
      <c r="V22" s="61"/>
      <c r="W22" s="125"/>
      <c r="X22" s="71"/>
    </row>
    <row r="23" spans="1:24">
      <c r="A23" s="38" t="s">
        <v>41</v>
      </c>
      <c r="B23" s="19" t="s">
        <v>66</v>
      </c>
      <c r="C23" s="20">
        <v>0.14615</v>
      </c>
      <c r="D23" s="21"/>
      <c r="E23" s="21">
        <v>0.006</v>
      </c>
      <c r="F23" s="21"/>
      <c r="G23" s="21"/>
      <c r="H23" s="22"/>
      <c r="I23" s="2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9"/>
      <c r="U23" s="59">
        <v>0.01535</v>
      </c>
      <c r="V23" s="59"/>
      <c r="W23" s="124"/>
      <c r="X23" s="71"/>
    </row>
    <row r="24" spans="1:24">
      <c r="A24" s="40"/>
      <c r="B24" s="24" t="s">
        <v>67</v>
      </c>
      <c r="C24" s="25"/>
      <c r="D24" s="26"/>
      <c r="E24" s="26">
        <v>0.007</v>
      </c>
      <c r="F24" s="26"/>
      <c r="G24" s="26"/>
      <c r="H24" s="27">
        <v>0.0006</v>
      </c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60"/>
      <c r="U24" s="60"/>
      <c r="V24" s="60"/>
      <c r="W24" s="72"/>
      <c r="X24" s="71"/>
    </row>
    <row r="25" spans="1:24">
      <c r="A25" s="40"/>
      <c r="B25" s="24" t="s">
        <v>128</v>
      </c>
      <c r="C25" s="25"/>
      <c r="D25" s="26"/>
      <c r="E25" s="26"/>
      <c r="F25" s="26"/>
      <c r="G25" s="26"/>
      <c r="H25" s="27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60"/>
      <c r="U25" s="60"/>
      <c r="V25" s="60">
        <v>0.0254</v>
      </c>
      <c r="W25" s="72"/>
      <c r="X25" s="71"/>
    </row>
    <row r="26" ht="13.95" spans="1:24">
      <c r="A26" s="40"/>
      <c r="B26" s="24"/>
      <c r="C26" s="25"/>
      <c r="D26" s="26"/>
      <c r="E26" s="26"/>
      <c r="F26" s="26"/>
      <c r="G26" s="26"/>
      <c r="H26" s="27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60"/>
      <c r="U26" s="60"/>
      <c r="V26" s="60"/>
      <c r="W26" s="72"/>
      <c r="X26" s="87"/>
    </row>
    <row r="27" ht="13.95" spans="1:24">
      <c r="A27" s="43"/>
      <c r="B27" s="30"/>
      <c r="C27" s="31"/>
      <c r="D27" s="32"/>
      <c r="E27" s="32"/>
      <c r="F27" s="32"/>
      <c r="G27" s="32"/>
      <c r="H27" s="33"/>
      <c r="I27" s="3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61"/>
      <c r="U27" s="61"/>
      <c r="V27" s="61"/>
      <c r="W27" s="125">
        <v>1</v>
      </c>
      <c r="X27" s="127"/>
    </row>
    <row r="28" ht="15.6" spans="1:24">
      <c r="A28" s="45" t="s">
        <v>44</v>
      </c>
      <c r="B28" s="46"/>
      <c r="C28" s="20">
        <f t="shared" ref="C28:AA28" si="0">SUM(C9:C27)</f>
        <v>0.14615</v>
      </c>
      <c r="D28" s="21">
        <f t="shared" si="0"/>
        <v>0.0158</v>
      </c>
      <c r="E28" s="21">
        <f t="shared" si="0"/>
        <v>0.0344</v>
      </c>
      <c r="F28" s="21">
        <f t="shared" si="0"/>
        <v>0.03944</v>
      </c>
      <c r="G28" s="21">
        <f t="shared" si="0"/>
        <v>0.01</v>
      </c>
      <c r="H28" s="21">
        <f t="shared" si="0"/>
        <v>0.0012</v>
      </c>
      <c r="I28" s="21">
        <f t="shared" si="0"/>
        <v>0.0033</v>
      </c>
      <c r="J28" s="21">
        <f t="shared" si="0"/>
        <v>0.03</v>
      </c>
      <c r="K28" s="21">
        <f t="shared" si="0"/>
        <v>0.0484</v>
      </c>
      <c r="L28" s="21">
        <f t="shared" si="0"/>
        <v>0.11</v>
      </c>
      <c r="M28" s="21">
        <f t="shared" si="0"/>
        <v>0.0994</v>
      </c>
      <c r="N28" s="21">
        <f t="shared" si="0"/>
        <v>0.011</v>
      </c>
      <c r="O28" s="21">
        <f t="shared" si="0"/>
        <v>0.0264</v>
      </c>
      <c r="P28" s="21">
        <f t="shared" si="0"/>
        <v>0.0081</v>
      </c>
      <c r="Q28" s="21">
        <f t="shared" si="0"/>
        <v>0.1482</v>
      </c>
      <c r="R28" s="21">
        <f t="shared" si="0"/>
        <v>0.021</v>
      </c>
      <c r="S28" s="21">
        <f t="shared" si="0"/>
        <v>0.207</v>
      </c>
      <c r="T28" s="21">
        <f t="shared" si="0"/>
        <v>0.02</v>
      </c>
      <c r="U28" s="21">
        <f t="shared" si="0"/>
        <v>0.01535</v>
      </c>
      <c r="V28" s="119">
        <f t="shared" si="0"/>
        <v>0.0254</v>
      </c>
      <c r="W28" s="128">
        <f t="shared" si="0"/>
        <v>1</v>
      </c>
      <c r="X28" s="19"/>
    </row>
    <row r="29" ht="15.6" hidden="1" spans="1:24">
      <c r="A29" s="47" t="s">
        <v>45</v>
      </c>
      <c r="B29" s="48"/>
      <c r="C29" s="99">
        <f>130*C28</f>
        <v>18.9995</v>
      </c>
      <c r="D29" s="99">
        <f t="shared" ref="D29:AA29" si="1">130*D28</f>
        <v>2.054</v>
      </c>
      <c r="E29" s="99">
        <f t="shared" si="1"/>
        <v>4.472</v>
      </c>
      <c r="F29" s="99">
        <f t="shared" si="1"/>
        <v>5.1272</v>
      </c>
      <c r="G29" s="99">
        <f t="shared" si="1"/>
        <v>1.3</v>
      </c>
      <c r="H29" s="99">
        <f t="shared" si="1"/>
        <v>0.156</v>
      </c>
      <c r="I29" s="99">
        <f t="shared" si="1"/>
        <v>0.429</v>
      </c>
      <c r="J29" s="99">
        <f t="shared" si="1"/>
        <v>3.9</v>
      </c>
      <c r="K29" s="99">
        <f t="shared" si="1"/>
        <v>6.292</v>
      </c>
      <c r="L29" s="99">
        <f t="shared" si="1"/>
        <v>14.3</v>
      </c>
      <c r="M29" s="99">
        <f t="shared" si="1"/>
        <v>12.922</v>
      </c>
      <c r="N29" s="99">
        <f t="shared" si="1"/>
        <v>1.43</v>
      </c>
      <c r="O29" s="99">
        <f t="shared" si="1"/>
        <v>3.432</v>
      </c>
      <c r="P29" s="99">
        <f t="shared" si="1"/>
        <v>1.053</v>
      </c>
      <c r="Q29" s="99">
        <f t="shared" si="1"/>
        <v>19.266</v>
      </c>
      <c r="R29" s="99">
        <f t="shared" si="1"/>
        <v>2.73</v>
      </c>
      <c r="S29" s="99">
        <f t="shared" si="1"/>
        <v>26.91</v>
      </c>
      <c r="T29" s="99">
        <f t="shared" si="1"/>
        <v>2.6</v>
      </c>
      <c r="U29" s="99">
        <f t="shared" si="1"/>
        <v>1.9955</v>
      </c>
      <c r="V29" s="99">
        <v>36</v>
      </c>
      <c r="W29" s="99">
        <v>1</v>
      </c>
      <c r="X29" s="24"/>
    </row>
    <row r="30" ht="15.6" spans="1:24">
      <c r="A30" s="47" t="s">
        <v>45</v>
      </c>
      <c r="B30" s="48"/>
      <c r="C30" s="49">
        <f t="shared" ref="C30:Z30" si="2">ROUND(C29,2)</f>
        <v>19</v>
      </c>
      <c r="D30" s="50">
        <f t="shared" si="2"/>
        <v>2.05</v>
      </c>
      <c r="E30" s="50">
        <f t="shared" si="2"/>
        <v>4.47</v>
      </c>
      <c r="F30" s="50">
        <f t="shared" si="2"/>
        <v>5.13</v>
      </c>
      <c r="G30" s="50">
        <f t="shared" si="2"/>
        <v>1.3</v>
      </c>
      <c r="H30" s="117">
        <f t="shared" si="2"/>
        <v>0.16</v>
      </c>
      <c r="I30" s="117">
        <f t="shared" si="2"/>
        <v>0.43</v>
      </c>
      <c r="J30" s="50">
        <f t="shared" si="2"/>
        <v>3.9</v>
      </c>
      <c r="K30" s="50">
        <f t="shared" si="2"/>
        <v>6.29</v>
      </c>
      <c r="L30" s="50">
        <f t="shared" si="2"/>
        <v>14.3</v>
      </c>
      <c r="M30" s="50">
        <f t="shared" si="2"/>
        <v>12.92</v>
      </c>
      <c r="N30" s="58">
        <f t="shared" si="2"/>
        <v>1.43</v>
      </c>
      <c r="O30" s="58">
        <f t="shared" si="2"/>
        <v>3.43</v>
      </c>
      <c r="P30" s="58">
        <f t="shared" si="2"/>
        <v>1.05</v>
      </c>
      <c r="Q30" s="58">
        <f t="shared" si="2"/>
        <v>19.27</v>
      </c>
      <c r="R30" s="58">
        <f t="shared" si="2"/>
        <v>2.73</v>
      </c>
      <c r="S30" s="58">
        <f t="shared" si="2"/>
        <v>26.91</v>
      </c>
      <c r="T30" s="58">
        <f t="shared" si="2"/>
        <v>2.6</v>
      </c>
      <c r="U30" s="58">
        <f t="shared" si="2"/>
        <v>2</v>
      </c>
      <c r="V30" s="58">
        <v>36</v>
      </c>
      <c r="W30" s="72">
        <v>1</v>
      </c>
      <c r="X30" s="24"/>
    </row>
    <row r="31" ht="15.6" spans="1:24">
      <c r="A31" s="47" t="s">
        <v>46</v>
      </c>
      <c r="B31" s="48"/>
      <c r="C31" s="49">
        <v>77</v>
      </c>
      <c r="D31" s="51">
        <v>760</v>
      </c>
      <c r="E31" s="51">
        <v>80</v>
      </c>
      <c r="F31" s="50">
        <v>120</v>
      </c>
      <c r="G31" s="50">
        <v>550</v>
      </c>
      <c r="H31" s="51">
        <v>1475</v>
      </c>
      <c r="I31" s="50">
        <v>180</v>
      </c>
      <c r="J31" s="51">
        <v>62.37</v>
      </c>
      <c r="K31" s="51">
        <v>39.5</v>
      </c>
      <c r="L31" s="50">
        <v>139</v>
      </c>
      <c r="M31" s="50">
        <v>47</v>
      </c>
      <c r="N31" s="50">
        <v>41</v>
      </c>
      <c r="O31" s="58">
        <v>60</v>
      </c>
      <c r="P31" s="58">
        <v>220</v>
      </c>
      <c r="Q31" s="58">
        <v>230</v>
      </c>
      <c r="R31" s="58">
        <v>203</v>
      </c>
      <c r="S31" s="58">
        <v>80</v>
      </c>
      <c r="T31" s="58">
        <v>200</v>
      </c>
      <c r="U31" s="58">
        <v>145</v>
      </c>
      <c r="V31" s="58">
        <v>35</v>
      </c>
      <c r="W31" s="72">
        <v>13</v>
      </c>
      <c r="X31" s="73"/>
    </row>
    <row r="32" ht="16.35" spans="1:24">
      <c r="A32" s="52" t="s">
        <v>47</v>
      </c>
      <c r="B32" s="53"/>
      <c r="C32" s="85">
        <f t="shared" ref="C32:AA32" si="3">C30*C31</f>
        <v>1463</v>
      </c>
      <c r="D32" s="85">
        <f t="shared" si="3"/>
        <v>1558</v>
      </c>
      <c r="E32" s="85">
        <f t="shared" si="3"/>
        <v>357.6</v>
      </c>
      <c r="F32" s="85">
        <f t="shared" si="3"/>
        <v>615.6</v>
      </c>
      <c r="G32" s="85">
        <f t="shared" si="3"/>
        <v>715</v>
      </c>
      <c r="H32" s="85">
        <f t="shared" si="3"/>
        <v>236</v>
      </c>
      <c r="I32" s="85">
        <f t="shared" si="3"/>
        <v>77.4</v>
      </c>
      <c r="J32" s="85">
        <f t="shared" si="3"/>
        <v>243.243</v>
      </c>
      <c r="K32" s="85">
        <f t="shared" si="3"/>
        <v>248.455</v>
      </c>
      <c r="L32" s="85">
        <f t="shared" si="3"/>
        <v>1987.7</v>
      </c>
      <c r="M32" s="85">
        <f t="shared" si="3"/>
        <v>607.24</v>
      </c>
      <c r="N32" s="54">
        <f t="shared" si="3"/>
        <v>58.63</v>
      </c>
      <c r="O32" s="54">
        <f t="shared" si="3"/>
        <v>205.8</v>
      </c>
      <c r="P32" s="54">
        <f t="shared" si="3"/>
        <v>231</v>
      </c>
      <c r="Q32" s="54">
        <f t="shared" si="3"/>
        <v>4432.1</v>
      </c>
      <c r="R32" s="54">
        <f t="shared" si="3"/>
        <v>554.19</v>
      </c>
      <c r="S32" s="54">
        <f t="shared" si="3"/>
        <v>2152.8</v>
      </c>
      <c r="T32" s="54">
        <f t="shared" si="3"/>
        <v>520</v>
      </c>
      <c r="U32" s="54">
        <f t="shared" si="3"/>
        <v>290</v>
      </c>
      <c r="V32" s="54">
        <f t="shared" si="3"/>
        <v>1260</v>
      </c>
      <c r="W32" s="54">
        <f t="shared" si="3"/>
        <v>13</v>
      </c>
      <c r="X32" s="74">
        <f>SUM(C32:W32)</f>
        <v>17826.758</v>
      </c>
    </row>
    <row r="33" ht="15.6" spans="1:24">
      <c r="A33" s="55"/>
      <c r="B33" s="55"/>
      <c r="C33" s="89"/>
      <c r="D33" s="89"/>
      <c r="E33" s="89"/>
      <c r="F33" s="89"/>
      <c r="G33" s="89"/>
      <c r="H33" s="118"/>
      <c r="I33" s="118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56">
        <f>X32/X2</f>
        <v>137.128907692308</v>
      </c>
    </row>
    <row r="34" customFormat="1" ht="27" customHeight="1" spans="2:13">
      <c r="B34" s="57" t="s">
        <v>48</v>
      </c>
      <c r="M34" s="56"/>
    </row>
    <row r="35" customFormat="1" ht="27" customHeight="1" spans="2:13">
      <c r="B35" s="57" t="s">
        <v>49</v>
      </c>
      <c r="M35" s="56"/>
    </row>
    <row r="36" customFormat="1" ht="27" customHeight="1" spans="2:2">
      <c r="B36" s="57" t="s">
        <v>50</v>
      </c>
    </row>
  </sheetData>
  <mergeCells count="36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6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Z37"/>
  <sheetViews>
    <sheetView workbookViewId="0">
      <pane ySplit="7" topLeftCell="A11" activePane="bottomLeft" state="frozen"/>
      <selection/>
      <selection pane="bottomLeft" activeCell="H18" sqref="H18"/>
    </sheetView>
  </sheetViews>
  <sheetFormatPr defaultColWidth="11.537037037037" defaultRowHeight="13.2"/>
  <cols>
    <col min="1" max="1" width="6.33333333333333" customWidth="1"/>
    <col min="2" max="2" width="26.2222222222222" customWidth="1"/>
    <col min="3" max="3" width="7.11111111111111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10" width="6.11111111111111" customWidth="1"/>
    <col min="11" max="11" width="6.22222222222222" customWidth="1"/>
    <col min="12" max="12" width="6.33333333333333" customWidth="1"/>
    <col min="13" max="13" width="6.22222222222222" customWidth="1"/>
    <col min="14" max="14" width="7.22222222222222" customWidth="1"/>
    <col min="15" max="15" width="6.55555555555556" customWidth="1"/>
    <col min="16" max="16" width="6.66666666666667" customWidth="1"/>
    <col min="17" max="17" width="6.55555555555556" customWidth="1"/>
    <col min="18" max="18" width="7.11111111111111" customWidth="1"/>
    <col min="19" max="19" width="7" customWidth="1"/>
    <col min="20" max="20" width="7.33333333333333" customWidth="1"/>
    <col min="21" max="21" width="7" customWidth="1"/>
    <col min="22" max="22" width="7.11111111111111" customWidth="1"/>
    <col min="23" max="23" width="7.22222222222222" customWidth="1"/>
    <col min="24" max="24" width="7" customWidth="1"/>
    <col min="25" max="25" width="5.22222222222222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2"/>
      <c r="B2" s="75" t="s">
        <v>129</v>
      </c>
      <c r="C2" s="5" t="s">
        <v>2</v>
      </c>
      <c r="D2" s="5" t="s">
        <v>3</v>
      </c>
      <c r="E2" s="5" t="s">
        <v>4</v>
      </c>
      <c r="F2" s="169" t="s">
        <v>8</v>
      </c>
      <c r="G2" s="169" t="s">
        <v>52</v>
      </c>
      <c r="H2" s="5" t="s">
        <v>5</v>
      </c>
      <c r="I2" s="5" t="s">
        <v>6</v>
      </c>
      <c r="J2" s="5" t="s">
        <v>7</v>
      </c>
      <c r="K2" s="5" t="s">
        <v>10</v>
      </c>
      <c r="L2" s="5" t="s">
        <v>11</v>
      </c>
      <c r="M2" s="5" t="s">
        <v>57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71</v>
      </c>
      <c r="S2" s="5" t="s">
        <v>130</v>
      </c>
      <c r="T2" s="5" t="s">
        <v>131</v>
      </c>
      <c r="U2" s="5" t="s">
        <v>9</v>
      </c>
      <c r="V2" s="5" t="s">
        <v>72</v>
      </c>
      <c r="W2" s="5" t="s">
        <v>59</v>
      </c>
      <c r="X2" s="5" t="s">
        <v>104</v>
      </c>
      <c r="Y2" s="63" t="s">
        <v>26</v>
      </c>
      <c r="Z2" s="64">
        <v>133</v>
      </c>
    </row>
    <row r="3" spans="1:26">
      <c r="A3" s="6"/>
      <c r="B3" s="76"/>
      <c r="C3" s="9"/>
      <c r="D3" s="9"/>
      <c r="E3" s="9"/>
      <c r="F3" s="170"/>
      <c r="G3" s="17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5"/>
      <c r="Z3" s="66"/>
    </row>
    <row r="4" spans="1:26">
      <c r="A4" s="6"/>
      <c r="B4" s="76"/>
      <c r="C4" s="9"/>
      <c r="D4" s="9"/>
      <c r="E4" s="9"/>
      <c r="F4" s="170"/>
      <c r="G4" s="17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65"/>
      <c r="Z4" s="66"/>
    </row>
    <row r="5" ht="12" customHeight="1" spans="1:26">
      <c r="A5" s="6"/>
      <c r="B5" s="76"/>
      <c r="C5" s="9"/>
      <c r="D5" s="9"/>
      <c r="E5" s="9"/>
      <c r="F5" s="170"/>
      <c r="G5" s="17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65"/>
      <c r="Z5" s="66"/>
    </row>
    <row r="6" spans="1:26">
      <c r="A6" s="6"/>
      <c r="B6" s="76"/>
      <c r="C6" s="9"/>
      <c r="D6" s="9"/>
      <c r="E6" s="9"/>
      <c r="F6" s="170"/>
      <c r="G6" s="17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5"/>
      <c r="Z6" s="66"/>
    </row>
    <row r="7" ht="28" customHeight="1" spans="1:26">
      <c r="A7" s="10"/>
      <c r="B7" s="77"/>
      <c r="C7" s="13"/>
      <c r="D7" s="13"/>
      <c r="E7" s="13"/>
      <c r="F7" s="171"/>
      <c r="G7" s="171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67"/>
      <c r="Z7" s="68"/>
    </row>
    <row r="8" ht="16" customHeight="1" spans="1:26">
      <c r="A8" s="14"/>
      <c r="B8" s="78"/>
      <c r="C8" s="79">
        <v>1</v>
      </c>
      <c r="D8" s="79">
        <v>2</v>
      </c>
      <c r="E8" s="79">
        <v>3</v>
      </c>
      <c r="F8" s="79">
        <v>4</v>
      </c>
      <c r="G8" s="79">
        <v>5</v>
      </c>
      <c r="H8" s="79">
        <v>6</v>
      </c>
      <c r="I8" s="79">
        <v>7</v>
      </c>
      <c r="J8" s="79">
        <v>8</v>
      </c>
      <c r="K8" s="79">
        <v>9</v>
      </c>
      <c r="L8" s="79">
        <v>10</v>
      </c>
      <c r="M8" s="79">
        <v>11</v>
      </c>
      <c r="N8" s="79">
        <v>12</v>
      </c>
      <c r="O8" s="79">
        <v>13</v>
      </c>
      <c r="P8" s="79">
        <v>14</v>
      </c>
      <c r="Q8" s="79">
        <v>15</v>
      </c>
      <c r="R8" s="79">
        <v>16</v>
      </c>
      <c r="S8" s="79">
        <v>17</v>
      </c>
      <c r="T8" s="79">
        <v>18</v>
      </c>
      <c r="U8" s="79">
        <v>19</v>
      </c>
      <c r="V8" s="79">
        <v>20</v>
      </c>
      <c r="W8" s="79">
        <v>21</v>
      </c>
      <c r="X8" s="79">
        <v>22</v>
      </c>
      <c r="Y8" s="79">
        <v>23</v>
      </c>
      <c r="Z8" s="15" t="s">
        <v>28</v>
      </c>
    </row>
    <row r="9" spans="1:26">
      <c r="A9" s="18" t="s">
        <v>29</v>
      </c>
      <c r="B9" s="19" t="s">
        <v>30</v>
      </c>
      <c r="C9" s="20">
        <v>0.143</v>
      </c>
      <c r="D9" s="21"/>
      <c r="E9" s="21">
        <v>0.006</v>
      </c>
      <c r="F9" s="21">
        <v>0.0184</v>
      </c>
      <c r="G9" s="21"/>
      <c r="H9" s="22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59"/>
      <c r="W9" s="59"/>
      <c r="X9" s="59"/>
      <c r="Y9" s="59"/>
      <c r="Z9" s="70" t="s">
        <v>132</v>
      </c>
    </row>
    <row r="10" spans="1:26">
      <c r="A10" s="23"/>
      <c r="B10" s="24" t="s">
        <v>107</v>
      </c>
      <c r="C10" s="25"/>
      <c r="D10" s="26"/>
      <c r="E10" s="26">
        <v>0.008</v>
      </c>
      <c r="F10" s="26"/>
      <c r="G10" s="26"/>
      <c r="H10" s="27">
        <v>0.0006</v>
      </c>
      <c r="I10" s="27"/>
      <c r="J10" s="27">
        <v>0.0028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0"/>
      <c r="W10" s="60"/>
      <c r="X10" s="60"/>
      <c r="Y10" s="60"/>
      <c r="Z10" s="71"/>
    </row>
    <row r="11" spans="1:26">
      <c r="A11" s="23"/>
      <c r="B11" s="28" t="s">
        <v>77</v>
      </c>
      <c r="C11" s="25"/>
      <c r="D11" s="26">
        <v>0.01</v>
      </c>
      <c r="E11" s="26"/>
      <c r="F11" s="26"/>
      <c r="G11" s="26">
        <v>0.01196</v>
      </c>
      <c r="H11" s="27"/>
      <c r="I11" s="27"/>
      <c r="J11" s="27"/>
      <c r="K11" s="26">
        <v>0.0303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0"/>
      <c r="W11" s="60"/>
      <c r="X11" s="60"/>
      <c r="Y11" s="60"/>
      <c r="Z11" s="71"/>
    </row>
    <row r="12" spans="1:26">
      <c r="A12" s="23"/>
      <c r="B12" s="24"/>
      <c r="C12" s="25"/>
      <c r="D12" s="26"/>
      <c r="E12" s="26"/>
      <c r="F12" s="26"/>
      <c r="G12" s="26"/>
      <c r="H12" s="27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0"/>
      <c r="W12" s="60"/>
      <c r="X12" s="60"/>
      <c r="Y12" s="60"/>
      <c r="Z12" s="71"/>
    </row>
    <row r="13" ht="13.95" spans="1:26">
      <c r="A13" s="29"/>
      <c r="B13" s="30"/>
      <c r="C13" s="31"/>
      <c r="D13" s="32"/>
      <c r="E13" s="32"/>
      <c r="F13" s="32"/>
      <c r="G13" s="32"/>
      <c r="H13" s="33"/>
      <c r="I13" s="33"/>
      <c r="J13" s="33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61"/>
      <c r="W13" s="61"/>
      <c r="X13" s="61"/>
      <c r="Y13" s="61"/>
      <c r="Z13" s="71"/>
    </row>
    <row r="14" spans="1:26">
      <c r="A14" s="18" t="s">
        <v>34</v>
      </c>
      <c r="B14" s="19" t="s">
        <v>9</v>
      </c>
      <c r="C14" s="20"/>
      <c r="D14" s="21"/>
      <c r="E14" s="21"/>
      <c r="F14" s="21"/>
      <c r="G14" s="21"/>
      <c r="H14" s="22"/>
      <c r="I14" s="22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0.11193</v>
      </c>
      <c r="V14" s="59"/>
      <c r="W14" s="59"/>
      <c r="X14" s="59"/>
      <c r="Y14" s="59"/>
      <c r="Z14" s="71"/>
    </row>
    <row r="15" spans="1:26">
      <c r="A15" s="23"/>
      <c r="B15" s="24"/>
      <c r="C15" s="25"/>
      <c r="D15" s="26"/>
      <c r="E15" s="26"/>
      <c r="F15" s="26"/>
      <c r="G15" s="26"/>
      <c r="H15" s="27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0"/>
      <c r="W15" s="60"/>
      <c r="X15" s="60"/>
      <c r="Y15" s="60"/>
      <c r="Z15" s="71"/>
    </row>
    <row r="16" spans="1:26">
      <c r="A16" s="23"/>
      <c r="B16" s="24"/>
      <c r="C16" s="25"/>
      <c r="D16" s="26"/>
      <c r="E16" s="26"/>
      <c r="F16" s="26"/>
      <c r="G16" s="26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0"/>
      <c r="W16" s="60"/>
      <c r="X16" s="60"/>
      <c r="Y16" s="60"/>
      <c r="Z16" s="71"/>
    </row>
    <row r="17" ht="13.95" spans="1:26">
      <c r="A17" s="34"/>
      <c r="B17" s="80"/>
      <c r="C17" s="35"/>
      <c r="D17" s="36"/>
      <c r="E17" s="36"/>
      <c r="F17" s="36"/>
      <c r="G17" s="36"/>
      <c r="H17" s="37"/>
      <c r="I17" s="37"/>
      <c r="J17" s="3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2"/>
      <c r="W17" s="62"/>
      <c r="X17" s="62"/>
      <c r="Y17" s="62"/>
      <c r="Z17" s="71"/>
    </row>
    <row r="18" ht="16" customHeight="1" spans="1:26">
      <c r="A18" s="38" t="s">
        <v>35</v>
      </c>
      <c r="B18" s="39" t="s">
        <v>133</v>
      </c>
      <c r="C18" s="20"/>
      <c r="D18" s="21"/>
      <c r="E18" s="21"/>
      <c r="F18" s="21"/>
      <c r="G18" s="21"/>
      <c r="H18" s="22"/>
      <c r="I18" s="22"/>
      <c r="J18" s="22"/>
      <c r="K18" s="21"/>
      <c r="L18" s="21"/>
      <c r="M18" s="21"/>
      <c r="N18" s="21"/>
      <c r="O18" s="21">
        <v>0.0104</v>
      </c>
      <c r="P18" s="21">
        <v>0.0103</v>
      </c>
      <c r="Q18" s="21">
        <v>0.0021</v>
      </c>
      <c r="R18" s="21">
        <v>0.015</v>
      </c>
      <c r="S18" s="21"/>
      <c r="T18" s="21"/>
      <c r="U18" s="21"/>
      <c r="V18" s="59">
        <v>0.074</v>
      </c>
      <c r="W18" s="59"/>
      <c r="X18" s="59"/>
      <c r="Y18" s="59"/>
      <c r="Z18" s="71"/>
    </row>
    <row r="19" ht="26.4" spans="1:26">
      <c r="A19" s="40"/>
      <c r="B19" s="81" t="s">
        <v>134</v>
      </c>
      <c r="C19" s="25"/>
      <c r="D19" s="26">
        <v>0.01</v>
      </c>
      <c r="E19" s="26"/>
      <c r="F19" s="26"/>
      <c r="G19" s="26"/>
      <c r="H19" s="27"/>
      <c r="I19" s="27"/>
      <c r="J19" s="27"/>
      <c r="K19" s="26"/>
      <c r="L19" s="26"/>
      <c r="M19" s="26"/>
      <c r="N19" s="26">
        <v>0.2124</v>
      </c>
      <c r="O19" s="26">
        <v>0.00984</v>
      </c>
      <c r="P19" s="26"/>
      <c r="Q19" s="26"/>
      <c r="R19" s="26"/>
      <c r="S19" s="26">
        <v>0.022</v>
      </c>
      <c r="T19" s="26"/>
      <c r="U19" s="26"/>
      <c r="V19" s="60">
        <v>0.063</v>
      </c>
      <c r="W19" s="60"/>
      <c r="X19" s="60"/>
      <c r="Y19" s="60"/>
      <c r="Z19" s="71"/>
    </row>
    <row r="20" ht="12" customHeight="1" spans="1:26">
      <c r="A20" s="40"/>
      <c r="B20" s="81" t="s">
        <v>39</v>
      </c>
      <c r="C20" s="25"/>
      <c r="D20" s="26"/>
      <c r="E20" s="26">
        <v>0.0014</v>
      </c>
      <c r="F20" s="26"/>
      <c r="G20" s="26"/>
      <c r="H20" s="27"/>
      <c r="I20" s="27"/>
      <c r="J20" s="27"/>
      <c r="K20" s="26"/>
      <c r="L20" s="26"/>
      <c r="M20" s="26"/>
      <c r="N20" s="26"/>
      <c r="O20" s="26">
        <v>0.0063</v>
      </c>
      <c r="P20" s="26"/>
      <c r="Q20" s="26">
        <v>0.003</v>
      </c>
      <c r="R20" s="26"/>
      <c r="S20" s="26"/>
      <c r="T20" s="26">
        <v>0.045</v>
      </c>
      <c r="U20" s="26"/>
      <c r="V20" s="60"/>
      <c r="W20" s="60"/>
      <c r="X20" s="60">
        <v>13</v>
      </c>
      <c r="Y20" s="60"/>
      <c r="Z20" s="71"/>
    </row>
    <row r="21" spans="1:26">
      <c r="A21" s="40"/>
      <c r="B21" s="41" t="s">
        <v>81</v>
      </c>
      <c r="C21" s="25"/>
      <c r="D21" s="26"/>
      <c r="E21" s="26">
        <v>0.008</v>
      </c>
      <c r="F21" s="26"/>
      <c r="G21" s="26"/>
      <c r="H21" s="27"/>
      <c r="I21" s="27"/>
      <c r="J21" s="27"/>
      <c r="K21" s="26"/>
      <c r="L21" s="26"/>
      <c r="M21" s="26">
        <v>0.02</v>
      </c>
      <c r="N21" s="26"/>
      <c r="O21" s="26"/>
      <c r="P21" s="26"/>
      <c r="Q21" s="26"/>
      <c r="R21" s="26"/>
      <c r="S21" s="26"/>
      <c r="T21" s="26"/>
      <c r="U21" s="26"/>
      <c r="V21" s="60"/>
      <c r="W21" s="60"/>
      <c r="X21" s="60"/>
      <c r="Y21" s="60"/>
      <c r="Z21" s="71"/>
    </row>
    <row r="22" spans="1:26">
      <c r="A22" s="40"/>
      <c r="B22" s="28" t="s">
        <v>40</v>
      </c>
      <c r="C22" s="25"/>
      <c r="D22" s="26"/>
      <c r="E22" s="26"/>
      <c r="F22" s="26"/>
      <c r="G22" s="26"/>
      <c r="H22" s="27"/>
      <c r="I22" s="27"/>
      <c r="J22" s="27"/>
      <c r="K22" s="26"/>
      <c r="L22" s="26">
        <v>0.048</v>
      </c>
      <c r="M22" s="26"/>
      <c r="N22" s="26"/>
      <c r="O22" s="26"/>
      <c r="P22" s="26"/>
      <c r="Q22" s="26"/>
      <c r="R22" s="26"/>
      <c r="S22" s="26"/>
      <c r="T22" s="26"/>
      <c r="U22" s="26"/>
      <c r="V22" s="60"/>
      <c r="W22" s="60"/>
      <c r="X22" s="60"/>
      <c r="Y22" s="60"/>
      <c r="Z22" s="71"/>
    </row>
    <row r="23" ht="13.95" spans="1:26">
      <c r="A23" s="43"/>
      <c r="B23" s="44"/>
      <c r="C23" s="31"/>
      <c r="D23" s="32"/>
      <c r="E23" s="32"/>
      <c r="F23" s="32"/>
      <c r="G23" s="32"/>
      <c r="H23" s="33"/>
      <c r="I23" s="33"/>
      <c r="J23" s="33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61"/>
      <c r="W23" s="61"/>
      <c r="X23" s="61"/>
      <c r="Y23" s="61"/>
      <c r="Z23" s="71"/>
    </row>
    <row r="24" spans="1:26">
      <c r="A24" s="38" t="s">
        <v>41</v>
      </c>
      <c r="B24" s="19" t="s">
        <v>42</v>
      </c>
      <c r="C24" s="20">
        <v>0.03343</v>
      </c>
      <c r="D24" s="21">
        <v>0.002</v>
      </c>
      <c r="E24" s="21"/>
      <c r="F24" s="21"/>
      <c r="G24" s="21"/>
      <c r="H24" s="22"/>
      <c r="I24" s="22"/>
      <c r="J24" s="2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59"/>
      <c r="W24" s="59"/>
      <c r="X24" s="59">
        <v>200</v>
      </c>
      <c r="Y24" s="59"/>
      <c r="Z24" s="71"/>
    </row>
    <row r="25" spans="1:26">
      <c r="A25" s="40"/>
      <c r="B25" s="24" t="s">
        <v>43</v>
      </c>
      <c r="C25" s="25">
        <v>0.1544</v>
      </c>
      <c r="D25" s="26"/>
      <c r="E25" s="26">
        <v>0.0074</v>
      </c>
      <c r="F25" s="26"/>
      <c r="G25" s="26"/>
      <c r="H25" s="27"/>
      <c r="I25" s="27">
        <v>0.003</v>
      </c>
      <c r="J25" s="27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0"/>
      <c r="W25" s="60"/>
      <c r="X25" s="60"/>
      <c r="Y25" s="60"/>
      <c r="Z25" s="71"/>
    </row>
    <row r="26" spans="1:26">
      <c r="A26" s="40"/>
      <c r="B26" s="82" t="s">
        <v>40</v>
      </c>
      <c r="C26" s="83"/>
      <c r="D26" s="84"/>
      <c r="E26" s="84"/>
      <c r="F26" s="84"/>
      <c r="G26" s="84"/>
      <c r="H26" s="86"/>
      <c r="I26" s="86"/>
      <c r="J26" s="86"/>
      <c r="K26" s="36"/>
      <c r="L26" s="36">
        <v>0.0135</v>
      </c>
      <c r="M26" s="36"/>
      <c r="N26" s="36"/>
      <c r="O26" s="36"/>
      <c r="P26" s="36"/>
      <c r="Q26" s="36"/>
      <c r="R26" s="36"/>
      <c r="S26" s="36"/>
      <c r="T26" s="36"/>
      <c r="U26" s="36"/>
      <c r="V26" s="62"/>
      <c r="W26" s="62"/>
      <c r="X26" s="62"/>
      <c r="Y26" s="62"/>
      <c r="Z26" s="71"/>
    </row>
    <row r="27" spans="1:26">
      <c r="A27" s="40"/>
      <c r="B27" s="82" t="s">
        <v>59</v>
      </c>
      <c r="C27" s="83"/>
      <c r="D27" s="84"/>
      <c r="E27" s="84"/>
      <c r="F27" s="84"/>
      <c r="G27" s="84"/>
      <c r="H27" s="86"/>
      <c r="I27" s="86"/>
      <c r="J27" s="8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62"/>
      <c r="W27" s="62">
        <v>0.028</v>
      </c>
      <c r="X27" s="62"/>
      <c r="Y27" s="62">
        <v>1</v>
      </c>
      <c r="Z27" s="71"/>
    </row>
    <row r="28" ht="13.95" spans="1:26">
      <c r="A28" s="43"/>
      <c r="B28" s="30"/>
      <c r="C28" s="31"/>
      <c r="D28" s="32"/>
      <c r="E28" s="32"/>
      <c r="F28" s="32"/>
      <c r="G28" s="32"/>
      <c r="H28" s="33"/>
      <c r="I28" s="33"/>
      <c r="J28" s="33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61"/>
      <c r="W28" s="61"/>
      <c r="X28" s="61"/>
      <c r="Y28" s="61"/>
      <c r="Z28" s="87"/>
    </row>
    <row r="29" ht="15.6" spans="1:26">
      <c r="A29" s="45" t="s">
        <v>44</v>
      </c>
      <c r="B29" s="46"/>
      <c r="C29" s="20">
        <f>SUM(C9:C28)</f>
        <v>0.33083</v>
      </c>
      <c r="D29" s="21">
        <f>SUM(D9:D28)</f>
        <v>0.022</v>
      </c>
      <c r="E29" s="21">
        <f>SUM(E9:E28)</f>
        <v>0.0308</v>
      </c>
      <c r="F29" s="21">
        <f>SUM(F9:F28)</f>
        <v>0.0184</v>
      </c>
      <c r="G29" s="21">
        <f>SUM(G9:G28)</f>
        <v>0.01196</v>
      </c>
      <c r="H29" s="22">
        <f t="shared" ref="H29:Y29" si="0">SUM(H9:H28)</f>
        <v>0.0006</v>
      </c>
      <c r="I29" s="21">
        <f t="shared" si="0"/>
        <v>0.003</v>
      </c>
      <c r="J29" s="22">
        <f t="shared" si="0"/>
        <v>0.0028</v>
      </c>
      <c r="K29" s="21">
        <f t="shared" si="0"/>
        <v>0.0303</v>
      </c>
      <c r="L29" s="21">
        <f t="shared" si="0"/>
        <v>0.0615</v>
      </c>
      <c r="M29" s="21">
        <f t="shared" si="0"/>
        <v>0.02</v>
      </c>
      <c r="N29" s="21">
        <f t="shared" si="0"/>
        <v>0.2124</v>
      </c>
      <c r="O29" s="21">
        <f t="shared" si="0"/>
        <v>0.02654</v>
      </c>
      <c r="P29" s="21">
        <f t="shared" si="0"/>
        <v>0.0103</v>
      </c>
      <c r="Q29" s="21">
        <f t="shared" si="0"/>
        <v>0.0051</v>
      </c>
      <c r="R29" s="21">
        <f t="shared" si="0"/>
        <v>0.015</v>
      </c>
      <c r="S29" s="21">
        <f t="shared" si="0"/>
        <v>0.022</v>
      </c>
      <c r="T29" s="21">
        <f t="shared" si="0"/>
        <v>0.045</v>
      </c>
      <c r="U29" s="21">
        <f t="shared" si="0"/>
        <v>0.11193</v>
      </c>
      <c r="V29" s="21">
        <f t="shared" si="0"/>
        <v>0.137</v>
      </c>
      <c r="W29" s="21">
        <f t="shared" si="0"/>
        <v>0.028</v>
      </c>
      <c r="X29" s="21">
        <v>213</v>
      </c>
      <c r="Y29" s="59">
        <v>1</v>
      </c>
      <c r="Z29" s="19"/>
    </row>
    <row r="30" ht="15.6" spans="1:26">
      <c r="A30" s="47" t="s">
        <v>45</v>
      </c>
      <c r="B30" s="48"/>
      <c r="C30" s="25">
        <f>133*C29</f>
        <v>44.00039</v>
      </c>
      <c r="D30" s="25">
        <f t="shared" ref="D30:Z30" si="1">133*D29</f>
        <v>2.926</v>
      </c>
      <c r="E30" s="25">
        <f t="shared" si="1"/>
        <v>4.0964</v>
      </c>
      <c r="F30" s="25">
        <f t="shared" si="1"/>
        <v>2.4472</v>
      </c>
      <c r="G30" s="25">
        <f t="shared" si="1"/>
        <v>1.59068</v>
      </c>
      <c r="H30" s="25">
        <f t="shared" si="1"/>
        <v>0.0798</v>
      </c>
      <c r="I30" s="25">
        <f t="shared" si="1"/>
        <v>0.399</v>
      </c>
      <c r="J30" s="25">
        <f t="shared" si="1"/>
        <v>0.3724</v>
      </c>
      <c r="K30" s="25">
        <f t="shared" si="1"/>
        <v>4.0299</v>
      </c>
      <c r="L30" s="25">
        <f t="shared" si="1"/>
        <v>8.1795</v>
      </c>
      <c r="M30" s="25">
        <f t="shared" si="1"/>
        <v>2.66</v>
      </c>
      <c r="N30" s="25">
        <f t="shared" si="1"/>
        <v>28.2492</v>
      </c>
      <c r="O30" s="25">
        <f t="shared" si="1"/>
        <v>3.52982</v>
      </c>
      <c r="P30" s="25">
        <f t="shared" si="1"/>
        <v>1.3699</v>
      </c>
      <c r="Q30" s="25">
        <f t="shared" si="1"/>
        <v>0.6783</v>
      </c>
      <c r="R30" s="25">
        <f t="shared" si="1"/>
        <v>1.995</v>
      </c>
      <c r="S30" s="25">
        <f t="shared" si="1"/>
        <v>2.926</v>
      </c>
      <c r="T30" s="25">
        <f t="shared" si="1"/>
        <v>5.985</v>
      </c>
      <c r="U30" s="25">
        <f t="shared" si="1"/>
        <v>14.88669</v>
      </c>
      <c r="V30" s="25">
        <f t="shared" si="1"/>
        <v>18.221</v>
      </c>
      <c r="W30" s="25">
        <f t="shared" si="1"/>
        <v>3.724</v>
      </c>
      <c r="X30" s="25">
        <v>213</v>
      </c>
      <c r="Y30" s="25">
        <v>1</v>
      </c>
      <c r="Z30" s="88"/>
    </row>
    <row r="31" ht="15.6" spans="1:26">
      <c r="A31" s="47" t="s">
        <v>45</v>
      </c>
      <c r="B31" s="48"/>
      <c r="C31" s="49">
        <f>ROUND(C30,2)</f>
        <v>44</v>
      </c>
      <c r="D31" s="50">
        <f>ROUND(D30,2)</f>
        <v>2.93</v>
      </c>
      <c r="E31" s="50">
        <f>ROUND(E30,2)</f>
        <v>4.1</v>
      </c>
      <c r="F31" s="50">
        <f>ROUND(F30,2)</f>
        <v>2.45</v>
      </c>
      <c r="G31" s="50">
        <f>ROUND(G30,2)</f>
        <v>1.59</v>
      </c>
      <c r="H31" s="50">
        <f t="shared" ref="H31:Y31" si="2">ROUND(H30,2)</f>
        <v>0.08</v>
      </c>
      <c r="I31" s="50">
        <f t="shared" si="2"/>
        <v>0.4</v>
      </c>
      <c r="J31" s="50">
        <f t="shared" si="2"/>
        <v>0.37</v>
      </c>
      <c r="K31" s="50">
        <f t="shared" si="2"/>
        <v>4.03</v>
      </c>
      <c r="L31" s="50">
        <f t="shared" si="2"/>
        <v>8.18</v>
      </c>
      <c r="M31" s="50">
        <f t="shared" si="2"/>
        <v>2.66</v>
      </c>
      <c r="N31" s="50">
        <f t="shared" si="2"/>
        <v>28.25</v>
      </c>
      <c r="O31" s="58">
        <f t="shared" si="2"/>
        <v>3.53</v>
      </c>
      <c r="P31" s="58">
        <f t="shared" si="2"/>
        <v>1.37</v>
      </c>
      <c r="Q31" s="58">
        <f t="shared" si="2"/>
        <v>0.68</v>
      </c>
      <c r="R31" s="58">
        <f t="shared" si="2"/>
        <v>2</v>
      </c>
      <c r="S31" s="58">
        <f t="shared" si="2"/>
        <v>2.93</v>
      </c>
      <c r="T31" s="58">
        <f t="shared" si="2"/>
        <v>5.99</v>
      </c>
      <c r="U31" s="58">
        <f t="shared" si="2"/>
        <v>14.89</v>
      </c>
      <c r="V31" s="58">
        <f t="shared" si="2"/>
        <v>18.22</v>
      </c>
      <c r="W31" s="58">
        <f t="shared" si="2"/>
        <v>3.72</v>
      </c>
      <c r="X31" s="58">
        <v>213</v>
      </c>
      <c r="Y31" s="72">
        <v>1</v>
      </c>
      <c r="Z31" s="88"/>
    </row>
    <row r="32" ht="15.6" spans="1:26">
      <c r="A32" s="47" t="s">
        <v>46</v>
      </c>
      <c r="B32" s="48"/>
      <c r="C32" s="49">
        <v>77</v>
      </c>
      <c r="D32" s="51">
        <v>760</v>
      </c>
      <c r="E32" s="51">
        <v>80</v>
      </c>
      <c r="F32" s="50">
        <v>160</v>
      </c>
      <c r="G32" s="50">
        <v>550</v>
      </c>
      <c r="H32" s="51">
        <v>1475</v>
      </c>
      <c r="I32" s="50">
        <v>750</v>
      </c>
      <c r="J32" s="50">
        <v>180</v>
      </c>
      <c r="K32" s="51">
        <v>62.37</v>
      </c>
      <c r="L32" s="51">
        <v>39.5</v>
      </c>
      <c r="M32" s="50">
        <v>200</v>
      </c>
      <c r="N32" s="50">
        <v>47</v>
      </c>
      <c r="O32" s="50">
        <v>41</v>
      </c>
      <c r="P32" s="58">
        <v>60</v>
      </c>
      <c r="Q32" s="58">
        <v>220</v>
      </c>
      <c r="R32" s="58">
        <v>105.55</v>
      </c>
      <c r="S32" s="58">
        <v>470</v>
      </c>
      <c r="T32" s="58">
        <v>127</v>
      </c>
      <c r="U32" s="58">
        <v>120</v>
      </c>
      <c r="V32" s="58">
        <v>230</v>
      </c>
      <c r="W32" s="58">
        <v>144</v>
      </c>
      <c r="X32" s="58">
        <v>11</v>
      </c>
      <c r="Y32" s="72">
        <v>13</v>
      </c>
      <c r="Z32" s="73"/>
    </row>
    <row r="33" ht="16.35" spans="1:26">
      <c r="A33" s="52" t="s">
        <v>47</v>
      </c>
      <c r="B33" s="53"/>
      <c r="C33" s="85">
        <f>C31*C32</f>
        <v>3388</v>
      </c>
      <c r="D33" s="85">
        <f>D31*D32</f>
        <v>2226.8</v>
      </c>
      <c r="E33" s="85">
        <f>E31*E32</f>
        <v>328</v>
      </c>
      <c r="F33" s="85">
        <f>F31*F32</f>
        <v>392</v>
      </c>
      <c r="G33" s="85">
        <f>G31*G32</f>
        <v>874.5</v>
      </c>
      <c r="H33" s="85">
        <f t="shared" ref="H33:AA33" si="3">H31*H32</f>
        <v>118</v>
      </c>
      <c r="I33" s="85">
        <f t="shared" si="3"/>
        <v>300</v>
      </c>
      <c r="J33" s="85">
        <f t="shared" si="3"/>
        <v>66.6</v>
      </c>
      <c r="K33" s="85">
        <f t="shared" si="3"/>
        <v>251.3511</v>
      </c>
      <c r="L33" s="85">
        <f t="shared" si="3"/>
        <v>323.11</v>
      </c>
      <c r="M33" s="85">
        <f t="shared" si="3"/>
        <v>532</v>
      </c>
      <c r="N33" s="85">
        <f t="shared" si="3"/>
        <v>1327.75</v>
      </c>
      <c r="O33" s="54">
        <f t="shared" si="3"/>
        <v>144.73</v>
      </c>
      <c r="P33" s="54">
        <f t="shared" si="3"/>
        <v>82.2</v>
      </c>
      <c r="Q33" s="54">
        <f t="shared" si="3"/>
        <v>149.6</v>
      </c>
      <c r="R33" s="54">
        <f t="shared" si="3"/>
        <v>211.1</v>
      </c>
      <c r="S33" s="54">
        <f t="shared" si="3"/>
        <v>1377.1</v>
      </c>
      <c r="T33" s="54">
        <f t="shared" si="3"/>
        <v>760.73</v>
      </c>
      <c r="U33" s="54">
        <f t="shared" si="3"/>
        <v>1786.8</v>
      </c>
      <c r="V33" s="54">
        <f t="shared" si="3"/>
        <v>4190.6</v>
      </c>
      <c r="W33" s="54">
        <f t="shared" si="3"/>
        <v>535.68</v>
      </c>
      <c r="X33" s="54">
        <f t="shared" si="3"/>
        <v>2343</v>
      </c>
      <c r="Y33" s="54">
        <f t="shared" si="3"/>
        <v>13</v>
      </c>
      <c r="Z33" s="74">
        <f>SUM(C33:Y33)</f>
        <v>21722.6511</v>
      </c>
    </row>
    <row r="34" ht="15.6" spans="1:26">
      <c r="A34" s="55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>
        <f>Z33/Z2</f>
        <v>163.328203759398</v>
      </c>
    </row>
    <row r="35" customFormat="1" ht="27" customHeight="1" spans="2:16">
      <c r="B35" s="57" t="s">
        <v>111</v>
      </c>
      <c r="P35" s="56"/>
    </row>
    <row r="36" customFormat="1" ht="27" customHeight="1" spans="2:16">
      <c r="B36" s="57" t="s">
        <v>112</v>
      </c>
      <c r="P36" s="56"/>
    </row>
    <row r="37" customFormat="1" ht="27" customHeight="1" spans="2:2">
      <c r="B37" s="57" t="s">
        <v>113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  <pageSetUpPr fitToPage="1"/>
  </sheetPr>
  <dimension ref="A1:AD35"/>
  <sheetViews>
    <sheetView topLeftCell="B1" workbookViewId="0">
      <pane ySplit="7" topLeftCell="A11" activePane="bottomLeft" state="frozen"/>
      <selection/>
      <selection pane="bottomLeft" activeCell="A28" sqref="$A28:$XFD28"/>
    </sheetView>
  </sheetViews>
  <sheetFormatPr defaultColWidth="11.537037037037" defaultRowHeight="13.2"/>
  <cols>
    <col min="1" max="1" width="6.33333333333333" customWidth="1"/>
    <col min="2" max="2" width="24.3333333333333" customWidth="1"/>
    <col min="3" max="3" width="7" customWidth="1"/>
    <col min="4" max="4" width="7.22222222222222" customWidth="1"/>
    <col min="5" max="5" width="6.11111111111111" customWidth="1"/>
    <col min="6" max="6" width="7" customWidth="1"/>
    <col min="7" max="7" width="6.22222222222222" customWidth="1"/>
    <col min="8" max="9" width="7.11111111111111" customWidth="1"/>
    <col min="10" max="10" width="6.22222222222222" customWidth="1"/>
    <col min="11" max="11" width="6.55555555555556" customWidth="1"/>
    <col min="12" max="13" width="7.22222222222222" customWidth="1"/>
    <col min="14" max="14" width="7.33333333333333" customWidth="1"/>
    <col min="15" max="16" width="7.22222222222222" customWidth="1"/>
    <col min="17" max="17" width="5.55555555555556" customWidth="1"/>
    <col min="18" max="18" width="6.22222222222222" customWidth="1"/>
    <col min="19" max="19" width="6" customWidth="1"/>
    <col min="20" max="20" width="6.11111111111111" customWidth="1"/>
    <col min="21" max="21" width="6.44444444444444" customWidth="1"/>
    <col min="22" max="22" width="6" customWidth="1"/>
    <col min="23" max="23" width="6.22222222222222" customWidth="1"/>
    <col min="24" max="24" width="7.33333333333333" customWidth="1"/>
    <col min="25" max="25" width="6.33333333333333" customWidth="1"/>
    <col min="26" max="26" width="7.33333333333333" customWidth="1"/>
    <col min="27" max="27" width="5.44444444444444" customWidth="1"/>
    <col min="28" max="29" width="6.11111111111111" customWidth="1"/>
    <col min="30" max="30" width="8.44444444444444" customWidth="1"/>
  </cols>
  <sheetData>
    <row r="1" s="1" customFormat="1" ht="43" customHeight="1" spans="1:1">
      <c r="A1" s="1" t="s">
        <v>0</v>
      </c>
    </row>
    <row r="2" customHeight="1" spans="1:30">
      <c r="A2" s="2"/>
      <c r="B2" s="75" t="s">
        <v>135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7</v>
      </c>
      <c r="H2" s="5" t="s">
        <v>136</v>
      </c>
      <c r="I2" s="5" t="s">
        <v>58</v>
      </c>
      <c r="J2" s="5" t="s">
        <v>10</v>
      </c>
      <c r="K2" s="5" t="s">
        <v>11</v>
      </c>
      <c r="L2" s="5" t="s">
        <v>100</v>
      </c>
      <c r="M2" s="5" t="s">
        <v>72</v>
      </c>
      <c r="N2" s="5" t="s">
        <v>87</v>
      </c>
      <c r="O2" s="5" t="s">
        <v>115</v>
      </c>
      <c r="P2" s="5" t="s">
        <v>137</v>
      </c>
      <c r="Q2" s="5" t="s">
        <v>85</v>
      </c>
      <c r="R2" s="5" t="s">
        <v>13</v>
      </c>
      <c r="S2" s="5" t="s">
        <v>14</v>
      </c>
      <c r="T2" s="5" t="s">
        <v>15</v>
      </c>
      <c r="U2" s="5" t="s">
        <v>16</v>
      </c>
      <c r="V2" s="5" t="s">
        <v>70</v>
      </c>
      <c r="W2" s="5" t="s">
        <v>25</v>
      </c>
      <c r="X2" s="5" t="s">
        <v>21</v>
      </c>
      <c r="Y2" s="5" t="s">
        <v>9</v>
      </c>
      <c r="Z2" s="5" t="s">
        <v>89</v>
      </c>
      <c r="AA2" s="5" t="s">
        <v>26</v>
      </c>
      <c r="AB2" s="5" t="s">
        <v>90</v>
      </c>
      <c r="AC2" s="63" t="s">
        <v>91</v>
      </c>
      <c r="AD2" s="64">
        <v>135</v>
      </c>
    </row>
    <row r="3" spans="1:30">
      <c r="A3" s="6"/>
      <c r="B3" s="7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5"/>
      <c r="AD3" s="66"/>
    </row>
    <row r="4" spans="1:30">
      <c r="A4" s="6"/>
      <c r="B4" s="7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5"/>
      <c r="AD4" s="66"/>
    </row>
    <row r="5" ht="12" customHeight="1" spans="1:30">
      <c r="A5" s="6"/>
      <c r="B5" s="7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5"/>
      <c r="AD5" s="66"/>
    </row>
    <row r="6" spans="1:30">
      <c r="A6" s="6"/>
      <c r="B6" s="7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5"/>
      <c r="AD6" s="66"/>
    </row>
    <row r="7" ht="28" customHeight="1" spans="1:30">
      <c r="A7" s="10"/>
      <c r="B7" s="7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67"/>
      <c r="AD7" s="68"/>
    </row>
    <row r="8" ht="16" customHeight="1" spans="1:30">
      <c r="A8" s="14"/>
      <c r="B8" s="78"/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69" t="s">
        <v>28</v>
      </c>
    </row>
    <row r="9" spans="1:30">
      <c r="A9" s="18" t="s">
        <v>29</v>
      </c>
      <c r="B9" s="19" t="s">
        <v>138</v>
      </c>
      <c r="C9" s="20">
        <v>0.14776</v>
      </c>
      <c r="D9" s="21"/>
      <c r="E9" s="21">
        <v>0.00645</v>
      </c>
      <c r="F9" s="22"/>
      <c r="G9" s="22"/>
      <c r="H9" s="21">
        <v>0.0195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59"/>
      <c r="AD9" s="70" t="s">
        <v>139</v>
      </c>
    </row>
    <row r="10" spans="1:30">
      <c r="A10" s="23"/>
      <c r="B10" s="24" t="s">
        <v>32</v>
      </c>
      <c r="C10" s="25"/>
      <c r="D10" s="26"/>
      <c r="E10" s="26">
        <v>0.008</v>
      </c>
      <c r="F10" s="27">
        <v>0.00058</v>
      </c>
      <c r="G10" s="26">
        <v>0.002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60"/>
      <c r="AD10" s="71"/>
    </row>
    <row r="11" spans="1:30">
      <c r="A11" s="23"/>
      <c r="B11" s="28" t="s">
        <v>33</v>
      </c>
      <c r="C11" s="25"/>
      <c r="D11" s="26">
        <v>0.01</v>
      </c>
      <c r="E11" s="26"/>
      <c r="F11" s="27"/>
      <c r="G11" s="27"/>
      <c r="H11" s="26"/>
      <c r="I11" s="26"/>
      <c r="J11" s="26">
        <v>0.0304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60"/>
      <c r="AD11" s="71"/>
    </row>
    <row r="12" spans="1:30">
      <c r="A12" s="23"/>
      <c r="B12" s="24"/>
      <c r="C12" s="25"/>
      <c r="D12" s="26"/>
      <c r="E12" s="26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60"/>
      <c r="AD12" s="71"/>
    </row>
    <row r="13" ht="13.95" spans="1:30">
      <c r="A13" s="29"/>
      <c r="B13" s="30"/>
      <c r="C13" s="31"/>
      <c r="D13" s="32"/>
      <c r="E13" s="32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61"/>
      <c r="AD13" s="71"/>
    </row>
    <row r="14" spans="1:30">
      <c r="A14" s="18" t="s">
        <v>34</v>
      </c>
      <c r="B14" s="19" t="s">
        <v>100</v>
      </c>
      <c r="C14" s="20"/>
      <c r="D14" s="21"/>
      <c r="E14" s="21"/>
      <c r="F14" s="22"/>
      <c r="G14" s="22"/>
      <c r="H14" s="21"/>
      <c r="I14" s="21"/>
      <c r="J14" s="21"/>
      <c r="K14" s="21"/>
      <c r="L14" s="21">
        <v>0.11667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59"/>
      <c r="AD14" s="71"/>
    </row>
    <row r="15" spans="1:30">
      <c r="A15" s="23"/>
      <c r="B15" s="24"/>
      <c r="C15" s="25"/>
      <c r="D15" s="26"/>
      <c r="E15" s="26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60"/>
      <c r="AD15" s="71"/>
    </row>
    <row r="16" spans="1:30">
      <c r="A16" s="23"/>
      <c r="B16" s="24"/>
      <c r="C16" s="25"/>
      <c r="D16" s="26"/>
      <c r="E16" s="26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60"/>
      <c r="AD16" s="71"/>
    </row>
    <row r="17" ht="13.95" spans="1:30">
      <c r="A17" s="34"/>
      <c r="B17" s="80"/>
      <c r="C17" s="35"/>
      <c r="D17" s="36"/>
      <c r="E17" s="36"/>
      <c r="F17" s="37"/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62"/>
      <c r="AD17" s="71"/>
    </row>
    <row r="18" ht="18" customHeight="1" spans="1:30">
      <c r="A18" s="38" t="s">
        <v>35</v>
      </c>
      <c r="B18" s="39" t="s">
        <v>93</v>
      </c>
      <c r="C18" s="20"/>
      <c r="D18" s="21"/>
      <c r="E18" s="21"/>
      <c r="F18" s="22"/>
      <c r="G18" s="22"/>
      <c r="H18" s="21"/>
      <c r="I18" s="21"/>
      <c r="J18" s="21"/>
      <c r="K18" s="21"/>
      <c r="L18" s="21"/>
      <c r="M18" s="21"/>
      <c r="N18" s="21">
        <v>0.0374</v>
      </c>
      <c r="O18" s="21">
        <v>0.02875</v>
      </c>
      <c r="P18" s="21">
        <v>0.00355</v>
      </c>
      <c r="Q18" s="21">
        <v>0.004</v>
      </c>
      <c r="R18" s="21">
        <v>0.09444</v>
      </c>
      <c r="S18" s="21">
        <v>0.011</v>
      </c>
      <c r="T18" s="21">
        <v>0.011</v>
      </c>
      <c r="U18" s="21">
        <v>0.0021</v>
      </c>
      <c r="V18" s="21"/>
      <c r="W18" s="21"/>
      <c r="X18" s="21">
        <v>0.007</v>
      </c>
      <c r="Y18" s="21"/>
      <c r="Z18" s="21"/>
      <c r="AA18" s="21"/>
      <c r="AB18" s="21"/>
      <c r="AC18" s="59"/>
      <c r="AD18" s="71"/>
    </row>
    <row r="19" spans="1:30">
      <c r="A19" s="40"/>
      <c r="B19" s="81" t="s">
        <v>140</v>
      </c>
      <c r="C19" s="25"/>
      <c r="D19" s="26"/>
      <c r="E19" s="26"/>
      <c r="F19" s="27"/>
      <c r="G19" s="27"/>
      <c r="H19" s="26"/>
      <c r="I19" s="26"/>
      <c r="J19" s="26"/>
      <c r="K19" s="26"/>
      <c r="L19" s="26"/>
      <c r="M19" s="26">
        <v>0.072</v>
      </c>
      <c r="N19" s="26"/>
      <c r="O19" s="26"/>
      <c r="P19" s="26"/>
      <c r="Q19" s="26"/>
      <c r="R19" s="26"/>
      <c r="S19" s="26">
        <v>0.01</v>
      </c>
      <c r="T19" s="26">
        <v>0.015</v>
      </c>
      <c r="U19" s="26">
        <v>0.0062</v>
      </c>
      <c r="V19" s="26">
        <v>0.0403</v>
      </c>
      <c r="W19" s="26"/>
      <c r="X19" s="26"/>
      <c r="Y19" s="26"/>
      <c r="Z19" s="26"/>
      <c r="AA19" s="26"/>
      <c r="AB19" s="26"/>
      <c r="AC19" s="60"/>
      <c r="AD19" s="71"/>
    </row>
    <row r="20" spans="1:30">
      <c r="A20" s="40"/>
      <c r="B20" s="41" t="s">
        <v>96</v>
      </c>
      <c r="C20" s="25"/>
      <c r="D20" s="26"/>
      <c r="E20" s="26">
        <v>0.008</v>
      </c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0.014</v>
      </c>
      <c r="X20" s="26"/>
      <c r="Y20" s="26">
        <v>0.02</v>
      </c>
      <c r="Z20" s="26"/>
      <c r="AA20" s="26"/>
      <c r="AB20" s="26"/>
      <c r="AC20" s="60"/>
      <c r="AD20" s="71"/>
    </row>
    <row r="21" spans="1:30">
      <c r="A21" s="40"/>
      <c r="B21" s="28" t="s">
        <v>40</v>
      </c>
      <c r="C21" s="25"/>
      <c r="D21" s="26"/>
      <c r="E21" s="26"/>
      <c r="F21" s="27"/>
      <c r="G21" s="27"/>
      <c r="H21" s="26"/>
      <c r="I21" s="26"/>
      <c r="J21" s="26"/>
      <c r="K21" s="26">
        <v>0.04804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 t="s">
        <v>141</v>
      </c>
      <c r="X21" s="26"/>
      <c r="Y21" s="26"/>
      <c r="Z21" s="26"/>
      <c r="AA21" s="26"/>
      <c r="AB21" s="26"/>
      <c r="AC21" s="60"/>
      <c r="AD21" s="71"/>
    </row>
    <row r="22" ht="13.95" spans="1:30">
      <c r="A22" s="43"/>
      <c r="B22" s="44"/>
      <c r="C22" s="31"/>
      <c r="D22" s="32"/>
      <c r="E22" s="32"/>
      <c r="F22" s="33"/>
      <c r="G22" s="33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 t="s">
        <v>141</v>
      </c>
      <c r="Z22" s="32"/>
      <c r="AA22" s="32"/>
      <c r="AB22" s="32"/>
      <c r="AC22" s="61"/>
      <c r="AD22" s="71"/>
    </row>
    <row r="23" spans="1:30">
      <c r="A23" s="38" t="s">
        <v>41</v>
      </c>
      <c r="B23" s="19" t="s">
        <v>97</v>
      </c>
      <c r="C23" s="20">
        <v>0.0152</v>
      </c>
      <c r="D23" s="21">
        <v>0.0023</v>
      </c>
      <c r="E23" s="21">
        <v>0.01</v>
      </c>
      <c r="F23" s="22"/>
      <c r="G23" s="22"/>
      <c r="H23" s="21"/>
      <c r="I23" s="21">
        <v>0.005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0.0746</v>
      </c>
      <c r="AA23" s="21"/>
      <c r="AB23" s="21">
        <v>14</v>
      </c>
      <c r="AC23" s="59">
        <v>10</v>
      </c>
      <c r="AD23" s="71"/>
    </row>
    <row r="24" spans="1:30">
      <c r="A24" s="40"/>
      <c r="B24" s="24" t="s">
        <v>98</v>
      </c>
      <c r="C24" s="25"/>
      <c r="D24" s="26"/>
      <c r="E24" s="26">
        <v>0.003</v>
      </c>
      <c r="F24" s="27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>
        <v>0.026</v>
      </c>
      <c r="Y24" s="26"/>
      <c r="Z24" s="26"/>
      <c r="AA24" s="26"/>
      <c r="AB24" s="26"/>
      <c r="AC24" s="60"/>
      <c r="AD24" s="71"/>
    </row>
    <row r="25" spans="1:30">
      <c r="A25" s="40"/>
      <c r="B25" s="24" t="s">
        <v>67</v>
      </c>
      <c r="C25" s="25"/>
      <c r="D25" s="26"/>
      <c r="E25" s="26">
        <v>0.007</v>
      </c>
      <c r="F25" s="27">
        <v>0.0006</v>
      </c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60"/>
      <c r="AD25" s="71"/>
    </row>
    <row r="26" ht="13.95" spans="1:30">
      <c r="A26" s="43"/>
      <c r="B26" s="30"/>
      <c r="C26" s="31"/>
      <c r="D26" s="32"/>
      <c r="E26" s="32"/>
      <c r="F26" s="33"/>
      <c r="G26" s="3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>
        <v>1</v>
      </c>
      <c r="AB26" s="32"/>
      <c r="AC26" s="61"/>
      <c r="AD26" s="87"/>
    </row>
    <row r="27" ht="15.6" spans="1:30">
      <c r="A27" s="45" t="s">
        <v>44</v>
      </c>
      <c r="B27" s="46"/>
      <c r="C27" s="20">
        <f t="shared" ref="C27:P27" si="0">SUM(C9:C26)</f>
        <v>0.16296</v>
      </c>
      <c r="D27" s="21">
        <f t="shared" si="0"/>
        <v>0.0123</v>
      </c>
      <c r="E27" s="21">
        <f t="shared" si="0"/>
        <v>0.04245</v>
      </c>
      <c r="F27" s="21">
        <f t="shared" si="0"/>
        <v>0.00118</v>
      </c>
      <c r="G27" s="21">
        <f t="shared" si="0"/>
        <v>0.002</v>
      </c>
      <c r="H27" s="21">
        <f t="shared" si="0"/>
        <v>0.0195</v>
      </c>
      <c r="I27" s="21">
        <f t="shared" si="0"/>
        <v>0.005</v>
      </c>
      <c r="J27" s="21">
        <f t="shared" si="0"/>
        <v>0.0304</v>
      </c>
      <c r="K27" s="21">
        <f t="shared" si="0"/>
        <v>0.04804</v>
      </c>
      <c r="L27" s="21">
        <f t="shared" si="0"/>
        <v>0.11667</v>
      </c>
      <c r="M27" s="21">
        <f t="shared" si="0"/>
        <v>0.072</v>
      </c>
      <c r="N27" s="21">
        <f t="shared" si="0"/>
        <v>0.0374</v>
      </c>
      <c r="O27" s="21">
        <f t="shared" si="0"/>
        <v>0.02875</v>
      </c>
      <c r="P27" s="21">
        <f t="shared" si="0"/>
        <v>0.00355</v>
      </c>
      <c r="Q27" s="21">
        <f t="shared" ref="Q27:Z27" si="1">SUM(Q9:Q26)</f>
        <v>0.004</v>
      </c>
      <c r="R27" s="21">
        <f t="shared" si="1"/>
        <v>0.09444</v>
      </c>
      <c r="S27" s="21">
        <f t="shared" si="1"/>
        <v>0.021</v>
      </c>
      <c r="T27" s="21">
        <f t="shared" si="1"/>
        <v>0.026</v>
      </c>
      <c r="U27" s="21">
        <f t="shared" si="1"/>
        <v>0.0083</v>
      </c>
      <c r="V27" s="21">
        <f t="shared" si="1"/>
        <v>0.0403</v>
      </c>
      <c r="W27" s="21">
        <f t="shared" si="1"/>
        <v>0.014</v>
      </c>
      <c r="X27" s="21">
        <f t="shared" si="1"/>
        <v>0.033</v>
      </c>
      <c r="Y27" s="21">
        <f t="shared" si="1"/>
        <v>0.02</v>
      </c>
      <c r="Z27" s="21">
        <f t="shared" si="1"/>
        <v>0.0746</v>
      </c>
      <c r="AA27" s="21">
        <v>1</v>
      </c>
      <c r="AB27" s="21">
        <v>14</v>
      </c>
      <c r="AC27" s="59">
        <v>10</v>
      </c>
      <c r="AD27" s="91"/>
    </row>
    <row r="28" ht="15.6" hidden="1" spans="1:30">
      <c r="A28" s="47" t="s">
        <v>45</v>
      </c>
      <c r="B28" s="48"/>
      <c r="C28" s="25">
        <f t="shared" ref="C28:P28" si="2">135*C27</f>
        <v>21.9996</v>
      </c>
      <c r="D28" s="25">
        <f t="shared" si="2"/>
        <v>1.6605</v>
      </c>
      <c r="E28" s="25">
        <f t="shared" si="2"/>
        <v>5.73075</v>
      </c>
      <c r="F28" s="25">
        <f t="shared" si="2"/>
        <v>0.1593</v>
      </c>
      <c r="G28" s="25">
        <f t="shared" si="2"/>
        <v>0.27</v>
      </c>
      <c r="H28" s="25">
        <f t="shared" si="2"/>
        <v>2.6325</v>
      </c>
      <c r="I28" s="25">
        <f t="shared" si="2"/>
        <v>0.675</v>
      </c>
      <c r="J28" s="25">
        <f t="shared" si="2"/>
        <v>4.104</v>
      </c>
      <c r="K28" s="25">
        <f t="shared" si="2"/>
        <v>6.4854</v>
      </c>
      <c r="L28" s="25">
        <f t="shared" si="2"/>
        <v>15.75045</v>
      </c>
      <c r="M28" s="25">
        <f t="shared" si="2"/>
        <v>9.72</v>
      </c>
      <c r="N28" s="25">
        <f t="shared" si="2"/>
        <v>5.049</v>
      </c>
      <c r="O28" s="25">
        <f t="shared" si="2"/>
        <v>3.88125</v>
      </c>
      <c r="P28" s="25">
        <f t="shared" si="2"/>
        <v>0.47925</v>
      </c>
      <c r="Q28" s="25">
        <f t="shared" ref="Q28:AD28" si="3">135*Q27</f>
        <v>0.54</v>
      </c>
      <c r="R28" s="25">
        <f t="shared" si="3"/>
        <v>12.7494</v>
      </c>
      <c r="S28" s="25">
        <f t="shared" si="3"/>
        <v>2.835</v>
      </c>
      <c r="T28" s="25">
        <f t="shared" si="3"/>
        <v>3.51</v>
      </c>
      <c r="U28" s="25">
        <f t="shared" si="3"/>
        <v>1.1205</v>
      </c>
      <c r="V28" s="25">
        <f t="shared" si="3"/>
        <v>5.4405</v>
      </c>
      <c r="W28" s="25">
        <f t="shared" si="3"/>
        <v>1.89</v>
      </c>
      <c r="X28" s="25">
        <f t="shared" si="3"/>
        <v>4.455</v>
      </c>
      <c r="Y28" s="25">
        <f t="shared" si="3"/>
        <v>2.7</v>
      </c>
      <c r="Z28" s="25">
        <f t="shared" si="3"/>
        <v>10.071</v>
      </c>
      <c r="AA28" s="25">
        <v>1</v>
      </c>
      <c r="AB28" s="25">
        <v>14</v>
      </c>
      <c r="AC28" s="25">
        <v>10</v>
      </c>
      <c r="AD28" s="73">
        <f>79*AD27</f>
        <v>0</v>
      </c>
    </row>
    <row r="29" ht="15.6" spans="1:30">
      <c r="A29" s="47" t="s">
        <v>45</v>
      </c>
      <c r="B29" s="48"/>
      <c r="C29" s="49">
        <f t="shared" ref="C29:P29" si="4">ROUND(C28,2)</f>
        <v>22</v>
      </c>
      <c r="D29" s="50">
        <f t="shared" si="4"/>
        <v>1.66</v>
      </c>
      <c r="E29" s="50">
        <f t="shared" si="4"/>
        <v>5.73</v>
      </c>
      <c r="F29" s="50">
        <f t="shared" si="4"/>
        <v>0.16</v>
      </c>
      <c r="G29" s="50">
        <f t="shared" si="4"/>
        <v>0.27</v>
      </c>
      <c r="H29" s="50">
        <f t="shared" si="4"/>
        <v>2.63</v>
      </c>
      <c r="I29" s="50">
        <f t="shared" si="4"/>
        <v>0.68</v>
      </c>
      <c r="J29" s="50">
        <f t="shared" si="4"/>
        <v>4.1</v>
      </c>
      <c r="K29" s="50">
        <f t="shared" si="4"/>
        <v>6.49</v>
      </c>
      <c r="L29" s="50">
        <f t="shared" si="4"/>
        <v>15.75</v>
      </c>
      <c r="M29" s="50">
        <f t="shared" si="4"/>
        <v>9.72</v>
      </c>
      <c r="N29" s="58">
        <f t="shared" si="4"/>
        <v>5.05</v>
      </c>
      <c r="O29" s="58">
        <f t="shared" si="4"/>
        <v>3.88</v>
      </c>
      <c r="P29" s="58">
        <f t="shared" si="4"/>
        <v>0.48</v>
      </c>
      <c r="Q29" s="58">
        <f t="shared" ref="Q29:Z29" si="5">ROUND(Q28,2)</f>
        <v>0.54</v>
      </c>
      <c r="R29" s="58">
        <f t="shared" si="5"/>
        <v>12.75</v>
      </c>
      <c r="S29" s="58">
        <f t="shared" si="5"/>
        <v>2.84</v>
      </c>
      <c r="T29" s="58">
        <f t="shared" si="5"/>
        <v>3.51</v>
      </c>
      <c r="U29" s="58">
        <f t="shared" si="5"/>
        <v>1.12</v>
      </c>
      <c r="V29" s="58">
        <f t="shared" si="5"/>
        <v>5.44</v>
      </c>
      <c r="W29" s="58">
        <f t="shared" si="5"/>
        <v>1.89</v>
      </c>
      <c r="X29" s="58">
        <f t="shared" si="5"/>
        <v>4.46</v>
      </c>
      <c r="Y29" s="58">
        <f t="shared" si="5"/>
        <v>2.7</v>
      </c>
      <c r="Z29" s="58">
        <f t="shared" si="5"/>
        <v>10.07</v>
      </c>
      <c r="AA29" s="58">
        <v>1</v>
      </c>
      <c r="AB29" s="58">
        <v>14</v>
      </c>
      <c r="AC29" s="72">
        <v>10</v>
      </c>
      <c r="AD29" s="73"/>
    </row>
    <row r="30" ht="15.6" spans="1:30">
      <c r="A30" s="47" t="s">
        <v>46</v>
      </c>
      <c r="B30" s="48"/>
      <c r="C30" s="49">
        <v>77</v>
      </c>
      <c r="D30" s="51">
        <v>760</v>
      </c>
      <c r="E30" s="51">
        <v>80</v>
      </c>
      <c r="F30" s="51">
        <v>1475</v>
      </c>
      <c r="G30" s="50">
        <v>180</v>
      </c>
      <c r="H30" s="50">
        <v>241</v>
      </c>
      <c r="I30" s="50">
        <v>145</v>
      </c>
      <c r="J30" s="51">
        <v>62.37</v>
      </c>
      <c r="K30" s="51">
        <v>39.5</v>
      </c>
      <c r="L30" s="50">
        <v>148.888</v>
      </c>
      <c r="M30" s="50">
        <v>230</v>
      </c>
      <c r="N30" s="58">
        <v>430</v>
      </c>
      <c r="O30" s="58">
        <v>205</v>
      </c>
      <c r="P30" s="58">
        <v>380</v>
      </c>
      <c r="Q30" s="58">
        <v>53</v>
      </c>
      <c r="R30" s="50">
        <v>47</v>
      </c>
      <c r="S30" s="50">
        <v>41</v>
      </c>
      <c r="T30" s="58">
        <v>60</v>
      </c>
      <c r="U30" s="58">
        <v>220</v>
      </c>
      <c r="V30" s="58">
        <v>70</v>
      </c>
      <c r="W30" s="58">
        <v>280</v>
      </c>
      <c r="X30" s="58">
        <v>350</v>
      </c>
      <c r="Y30" s="50">
        <v>120</v>
      </c>
      <c r="Z30" s="58">
        <v>240</v>
      </c>
      <c r="AA30" s="58">
        <v>13</v>
      </c>
      <c r="AB30" s="58">
        <v>11</v>
      </c>
      <c r="AC30" s="72">
        <v>2.1</v>
      </c>
      <c r="AD30" s="24"/>
    </row>
    <row r="31" ht="16.35" spans="1:30">
      <c r="A31" s="52" t="s">
        <v>47</v>
      </c>
      <c r="B31" s="53"/>
      <c r="C31" s="54">
        <f>C30*C29</f>
        <v>1694</v>
      </c>
      <c r="D31" s="54">
        <f t="shared" ref="D31:AC31" si="6">D30*D29</f>
        <v>1261.6</v>
      </c>
      <c r="E31" s="54">
        <f t="shared" si="6"/>
        <v>458.4</v>
      </c>
      <c r="F31" s="54">
        <f t="shared" si="6"/>
        <v>236</v>
      </c>
      <c r="G31" s="54">
        <f t="shared" si="6"/>
        <v>48.6</v>
      </c>
      <c r="H31" s="54">
        <f t="shared" si="6"/>
        <v>633.83</v>
      </c>
      <c r="I31" s="54">
        <f t="shared" si="6"/>
        <v>98.6</v>
      </c>
      <c r="J31" s="54">
        <f t="shared" si="6"/>
        <v>255.717</v>
      </c>
      <c r="K31" s="54">
        <f t="shared" si="6"/>
        <v>256.355</v>
      </c>
      <c r="L31" s="54">
        <v>2345</v>
      </c>
      <c r="M31" s="54">
        <f t="shared" si="6"/>
        <v>2235.6</v>
      </c>
      <c r="N31" s="54">
        <f t="shared" si="6"/>
        <v>2171.5</v>
      </c>
      <c r="O31" s="54">
        <f t="shared" si="6"/>
        <v>795.4</v>
      </c>
      <c r="P31" s="54">
        <f t="shared" si="6"/>
        <v>182.4</v>
      </c>
      <c r="Q31" s="54">
        <f t="shared" si="6"/>
        <v>28.62</v>
      </c>
      <c r="R31" s="54">
        <f t="shared" si="6"/>
        <v>599.25</v>
      </c>
      <c r="S31" s="54">
        <f t="shared" si="6"/>
        <v>116.44</v>
      </c>
      <c r="T31" s="54">
        <f t="shared" si="6"/>
        <v>210.6</v>
      </c>
      <c r="U31" s="54">
        <f t="shared" si="6"/>
        <v>246.4</v>
      </c>
      <c r="V31" s="54">
        <f t="shared" si="6"/>
        <v>380.8</v>
      </c>
      <c r="W31" s="54">
        <f t="shared" si="6"/>
        <v>529.2</v>
      </c>
      <c r="X31" s="54">
        <f t="shared" si="6"/>
        <v>1561</v>
      </c>
      <c r="Y31" s="54">
        <f t="shared" si="6"/>
        <v>324</v>
      </c>
      <c r="Z31" s="54">
        <f t="shared" si="6"/>
        <v>2416.8</v>
      </c>
      <c r="AA31" s="54">
        <f t="shared" si="6"/>
        <v>13</v>
      </c>
      <c r="AB31" s="54">
        <f t="shared" si="6"/>
        <v>154</v>
      </c>
      <c r="AC31" s="54">
        <f t="shared" si="6"/>
        <v>21</v>
      </c>
      <c r="AD31" s="74">
        <f>SUM(C31:AC31)</f>
        <v>19274.112</v>
      </c>
    </row>
    <row r="32" ht="15.6" spans="1:30">
      <c r="A32" s="55"/>
      <c r="B32" s="55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56">
        <f>AD31/AD2</f>
        <v>142.7712</v>
      </c>
    </row>
    <row r="33" customFormat="1" ht="27" customHeight="1" spans="2:17">
      <c r="B33" s="57" t="s">
        <v>48</v>
      </c>
      <c r="M33" s="56"/>
      <c r="N33" s="90"/>
      <c r="O33" s="90"/>
      <c r="P33" s="90"/>
      <c r="Q33" s="90"/>
    </row>
    <row r="34" customFormat="1" ht="27" customHeight="1" spans="2:17">
      <c r="B34" s="57" t="s">
        <v>49</v>
      </c>
      <c r="M34" s="56"/>
      <c r="N34" s="90"/>
      <c r="O34" s="90"/>
      <c r="P34" s="90"/>
      <c r="Q34" s="90"/>
    </row>
    <row r="35" customFormat="1" ht="27" customHeight="1" spans="2:2">
      <c r="B35" s="57" t="s">
        <v>50</v>
      </c>
    </row>
  </sheetData>
  <mergeCells count="42">
    <mergeCell ref="A1:AC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D2:AD7"/>
    <mergeCell ref="AD9:AD26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01.04</vt:lpstr>
      <vt:lpstr>04.04.</vt:lpstr>
      <vt:lpstr>05.04</vt:lpstr>
      <vt:lpstr>06.04</vt:lpstr>
      <vt:lpstr>07.04</vt:lpstr>
      <vt:lpstr>0804</vt:lpstr>
      <vt:lpstr>11.04</vt:lpstr>
      <vt:lpstr>12.04</vt:lpstr>
      <vt:lpstr>13.04</vt:lpstr>
      <vt:lpstr>1404</vt:lpstr>
      <vt:lpstr>15.04</vt:lpstr>
      <vt:lpstr>18.04</vt:lpstr>
      <vt:lpstr>19.04</vt:lpstr>
      <vt:lpstr>20.04</vt:lpstr>
      <vt:lpstr>21.04.</vt:lpstr>
      <vt:lpstr>22.04.</vt:lpstr>
      <vt:lpstr>25.04.</vt:lpstr>
      <vt:lpstr>26.04.</vt:lpstr>
      <vt:lpstr>27.04.</vt:lpstr>
      <vt:lpstr>28.04.</vt:lpstr>
      <vt:lpstr>29.04.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2022-05-09T06:26:16Z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CBB12260213345319F545BA2746F710F</vt:lpwstr>
  </property>
</Properties>
</file>